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Kerkelijk werkers/Arbeidsvoorwaarden/2021/"/>
    </mc:Choice>
  </mc:AlternateContent>
  <xr:revisionPtr revIDLastSave="258" documentId="8_{6A8AA329-1BC4-433F-B4EF-DB8B07F94387}" xr6:coauthVersionLast="46" xr6:coauthVersionMax="46" xr10:uidLastSave="{A7A2B476-E8E4-47AA-85AD-EEFA0C90FA75}"/>
  <bookViews>
    <workbookView xWindow="-120" yWindow="-120" windowWidth="29040" windowHeight="15840" xr2:uid="{00000000-000D-0000-FFFF-FFFF00000000}"/>
  </bookViews>
  <sheets>
    <sheet name="Rekenmodel" sheetId="1" r:id="rId1"/>
    <sheet name="Salaristabel" sheetId="2" r:id="rId2"/>
  </sheets>
  <calcPr calcId="191029" fullPrecision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1" l="1"/>
  <c r="B8" i="1"/>
  <c r="C19" i="1" l="1"/>
  <c r="C34" i="1" l="1"/>
  <c r="B19" i="1" l="1"/>
  <c r="B64" i="1"/>
  <c r="B11" i="1" l="1"/>
  <c r="B13" i="1" l="1"/>
  <c r="B33" i="1" s="1"/>
  <c r="C33" i="1" s="1"/>
  <c r="C18" i="1"/>
  <c r="B18" i="1"/>
  <c r="B35" i="1" l="1"/>
  <c r="B36" i="1" s="1"/>
  <c r="B40" i="1" s="1"/>
  <c r="C20" i="1"/>
  <c r="C21" i="1" s="1"/>
  <c r="C23" i="1" s="1"/>
  <c r="C35" i="1" l="1"/>
  <c r="C36" i="1"/>
  <c r="C40" i="1"/>
  <c r="B39" i="1"/>
  <c r="C39" i="1" s="1"/>
  <c r="B41" i="1"/>
  <c r="C41" i="1" s="1"/>
  <c r="C26" i="1"/>
  <c r="C27" i="1" s="1"/>
  <c r="B20" i="1"/>
  <c r="B21" i="1" s="1"/>
  <c r="B23" i="1" l="1"/>
  <c r="B24" i="1" l="1"/>
  <c r="B26" i="1" s="1"/>
  <c r="B15" i="1" s="1"/>
  <c r="B27" i="1" l="1"/>
  <c r="B38" i="1" l="1"/>
  <c r="C38" i="1" s="1"/>
  <c r="B42" i="1" l="1"/>
  <c r="C42" i="1" s="1"/>
  <c r="B44" i="1" l="1"/>
  <c r="C44" i="1" s="1"/>
</calcChain>
</file>

<file path=xl/sharedStrings.xml><?xml version="1.0" encoding="utf-8"?>
<sst xmlns="http://schemas.openxmlformats.org/spreadsheetml/2006/main" count="75" uniqueCount="69">
  <si>
    <t>vakantietoeslag 8%</t>
  </si>
  <si>
    <t>€</t>
  </si>
  <si>
    <t>Dienstjaren</t>
  </si>
  <si>
    <t>Bruto grondslag pensioenpremie</t>
  </si>
  <si>
    <t>Netto grondslag inhouding pensioenpremie</t>
  </si>
  <si>
    <t>Maandsalaris volgens tabel</t>
  </si>
  <si>
    <t>Hulpberekening pensioen</t>
  </si>
  <si>
    <t>af: franchise</t>
  </si>
  <si>
    <t>Maandsalaris, met deeltijdfactor</t>
  </si>
  <si>
    <t>maandelijks werknemersaandeel pensioenpremie</t>
  </si>
  <si>
    <t>Schaal</t>
  </si>
  <si>
    <t>A</t>
  </si>
  <si>
    <t>B</t>
  </si>
  <si>
    <t>A/B</t>
  </si>
  <si>
    <t>per maand</t>
  </si>
  <si>
    <t>jaartraktement fulltime (AP incl. deeltijdfactor)</t>
  </si>
  <si>
    <t>Inhouding per jaar</t>
  </si>
  <si>
    <t>met deeltijdfactor (OP)</t>
  </si>
  <si>
    <t>Berekening premie ouderdomspensioen (OP)</t>
  </si>
  <si>
    <t>​​​​(bruto voltijd jaarsalaris - franchise) x deeltijdfactor x premiepercentage ouderdomspensioen</t>
  </si>
  <si>
    <t>Berekening premie arbeidsongeschiktheidspensioen (AP)</t>
  </si>
  <si>
    <t>(bruto voltijd jaarsalaris x deeltijdfactor - franchise) x premiepercentage arbeidsongeschiktheidspensioen</t>
  </si>
  <si>
    <t>https://www.pfzw.nl/werkgevers/premie-en-factuur/premie-berekenen.html</t>
  </si>
  <si>
    <t>Invullen (kiezen)</t>
  </si>
  <si>
    <t>eventuele toeslag (jaarbedrag)</t>
  </si>
  <si>
    <t>OP-premie</t>
  </si>
  <si>
    <t>AP-premie</t>
  </si>
  <si>
    <t>Bruto</t>
  </si>
  <si>
    <t>per jaar</t>
  </si>
  <si>
    <t>Vakantiegeld</t>
  </si>
  <si>
    <t>Werkgeverslasten</t>
  </si>
  <si>
    <t>Pensioenpremie</t>
  </si>
  <si>
    <t>max</t>
  </si>
  <si>
    <t>dagloon</t>
  </si>
  <si>
    <t>ZvW</t>
  </si>
  <si>
    <t>Sociale lasten (WAO/WW/ZvW)</t>
  </si>
  <si>
    <t>j</t>
  </si>
  <si>
    <t>n</t>
  </si>
  <si>
    <t>j/n</t>
  </si>
  <si>
    <t>Event. ziekteverzuimverzek./arbo</t>
  </si>
  <si>
    <t>Sociale lasten (extra WW-premie) (*)</t>
  </si>
  <si>
    <t xml:space="preserve">(*) Bij een tijdelijke- of oproep/flexibele arbeidsovereenkomst geldt een hoge </t>
  </si>
  <si>
    <t>WW-premie. Deze is 5%-punt hoger dan de reguliere WW-premie.</t>
  </si>
  <si>
    <t>Indicatie werkgeverslasten</t>
  </si>
  <si>
    <t>TOELICHTING</t>
  </si>
  <si>
    <t>Eventuele toeslag (jaarbedrag)</t>
  </si>
  <si>
    <t>Stelpost</t>
  </si>
  <si>
    <t>Ziekteverzuimverzekering/arbocontract</t>
  </si>
  <si>
    <t>% werkgever</t>
  </si>
  <si>
    <t>Werkgeverspremies 2021</t>
  </si>
  <si>
    <t>Rekenmodel kerkelijk werker 2021
voor maandsalaris en in te houden pensioenpremie</t>
  </si>
  <si>
    <t>WAO/IVA</t>
  </si>
  <si>
    <t>WHK (WGA/ZW-flex)</t>
  </si>
  <si>
    <t>WW-AWF (laag)</t>
  </si>
  <si>
    <t>WW-AWF (extra premie)</t>
  </si>
  <si>
    <t>Inhoudingspercentage (50% van totaalpremie)</t>
  </si>
  <si>
    <t>Extra WW-variabel arb.verhouding</t>
  </si>
  <si>
    <t xml:space="preserve">    (afhankelijk van verzekeraar)</t>
  </si>
  <si>
    <t>Tijdelijke- of variabele arbeidsovereenkomst</t>
  </si>
  <si>
    <t>Contracturen</t>
  </si>
  <si>
    <t>Deeltijdfactor in procenten (38 u = 100%)</t>
  </si>
  <si>
    <t>0-15</t>
  </si>
  <si>
    <t>Omschrijving</t>
  </si>
  <si>
    <t>Keuzemogelijkheid</t>
  </si>
  <si>
    <t>Overzicht salaris</t>
  </si>
  <si>
    <t>Vul de gele velden in. 
Met deze gegevens worden automatisch de andere bedragen berekend.</t>
  </si>
  <si>
    <t>Subtotaal:</t>
  </si>
  <si>
    <t>Indicatie werkgeverslasten totaal</t>
  </si>
  <si>
    <t>Eventuele  toeslag (jaarbedrag)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</si>
</sst>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Courier New"/>
    </font>
    <font>
      <sz val="10"/>
      <name val="Courier New"/>
      <family val="3"/>
    </font>
    <font>
      <sz val="10"/>
      <name val="Courier New"/>
      <family val="3"/>
    </font>
    <font>
      <b/>
      <sz val="9"/>
      <name val="Century Gothic"/>
      <family val="2"/>
    </font>
    <font>
      <sz val="9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b/>
      <sz val="8"/>
      <name val="Century Gothic"/>
      <family val="2"/>
    </font>
    <font>
      <i/>
      <sz val="8"/>
      <name val="Century Gothic"/>
      <family val="2"/>
    </font>
    <font>
      <b/>
      <sz val="11"/>
      <color theme="0"/>
      <name val="Century Gothic"/>
      <family val="2"/>
    </font>
    <font>
      <sz val="8"/>
      <color theme="0" tint="-0.249977111117893"/>
      <name val="Century Gothic"/>
      <family val="2"/>
    </font>
    <font>
      <sz val="8"/>
      <color theme="0" tint="-0.3499862666707357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1" fillId="0" borderId="0" xfId="1"/>
    <xf numFmtId="4" fontId="2" fillId="0" borderId="0" xfId="0" applyNumberFormat="1" applyFont="1"/>
    <xf numFmtId="10" fontId="1" fillId="0" borderId="0" xfId="1" applyNumberFormat="1"/>
    <xf numFmtId="1" fontId="1" fillId="0" borderId="0" xfId="1" applyNumberFormat="1"/>
    <xf numFmtId="4" fontId="4" fillId="0" borderId="0" xfId="0" applyNumberFormat="1" applyFont="1" applyFill="1" applyBorder="1"/>
    <xf numFmtId="0" fontId="5" fillId="0" borderId="12" xfId="1" applyFont="1" applyBorder="1" applyAlignment="1">
      <alignment horizontal="center"/>
    </xf>
    <xf numFmtId="0" fontId="5" fillId="0" borderId="12" xfId="1" applyFont="1" applyBorder="1"/>
    <xf numFmtId="3" fontId="5" fillId="2" borderId="12" xfId="1" applyNumberFormat="1" applyFont="1" applyFill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4" fontId="5" fillId="0" borderId="0" xfId="0" applyNumberFormat="1" applyFont="1"/>
    <xf numFmtId="4" fontId="6" fillId="0" borderId="0" xfId="0" applyNumberFormat="1" applyFont="1"/>
    <xf numFmtId="4" fontId="4" fillId="3" borderId="0" xfId="0" applyNumberFormat="1" applyFont="1" applyFill="1"/>
    <xf numFmtId="4" fontId="4" fillId="3" borderId="0" xfId="0" quotePrefix="1" applyNumberFormat="1" applyFont="1" applyFill="1"/>
    <xf numFmtId="0" fontId="9" fillId="3" borderId="0" xfId="0" applyFont="1" applyFill="1" applyBorder="1"/>
    <xf numFmtId="0" fontId="10" fillId="3" borderId="0" xfId="0" applyFont="1" applyFill="1"/>
    <xf numFmtId="0" fontId="5" fillId="3" borderId="0" xfId="0" applyFont="1" applyFill="1"/>
    <xf numFmtId="0" fontId="7" fillId="3" borderId="0" xfId="0" applyFont="1" applyFill="1"/>
    <xf numFmtId="0" fontId="6" fillId="3" borderId="0" xfId="0" applyFont="1" applyFill="1"/>
    <xf numFmtId="4" fontId="2" fillId="3" borderId="0" xfId="0" applyNumberFormat="1" applyFont="1" applyFill="1"/>
    <xf numFmtId="3" fontId="10" fillId="3" borderId="0" xfId="0" applyNumberFormat="1" applyFont="1" applyFill="1" applyAlignment="1">
      <alignment horizontal="right"/>
    </xf>
    <xf numFmtId="3" fontId="5" fillId="3" borderId="0" xfId="0" applyNumberFormat="1" applyFont="1" applyFill="1"/>
    <xf numFmtId="3" fontId="7" fillId="3" borderId="0" xfId="0" applyNumberFormat="1" applyFont="1" applyFill="1"/>
    <xf numFmtId="4" fontId="3" fillId="5" borderId="4" xfId="0" applyNumberFormat="1" applyFont="1" applyFill="1" applyBorder="1"/>
    <xf numFmtId="10" fontId="4" fillId="3" borderId="0" xfId="0" applyNumberFormat="1" applyFont="1" applyFill="1" applyBorder="1"/>
    <xf numFmtId="4" fontId="3" fillId="5" borderId="0" xfId="0" applyNumberFormat="1" applyFont="1" applyFill="1"/>
    <xf numFmtId="4" fontId="4" fillId="3" borderId="7" xfId="0" applyNumberFormat="1" applyFont="1" applyFill="1" applyBorder="1"/>
    <xf numFmtId="4" fontId="4" fillId="3" borderId="0" xfId="0" applyNumberFormat="1" applyFont="1" applyFill="1" applyBorder="1"/>
    <xf numFmtId="4" fontId="4" fillId="3" borderId="8" xfId="0" applyNumberFormat="1" applyFont="1" applyFill="1" applyBorder="1"/>
    <xf numFmtId="4" fontId="4" fillId="3" borderId="9" xfId="0" applyNumberFormat="1" applyFont="1" applyFill="1" applyBorder="1"/>
    <xf numFmtId="4" fontId="4" fillId="3" borderId="1" xfId="0" applyNumberFormat="1" applyFont="1" applyFill="1" applyBorder="1"/>
    <xf numFmtId="4" fontId="4" fillId="3" borderId="10" xfId="0" applyNumberFormat="1" applyFont="1" applyFill="1" applyBorder="1"/>
    <xf numFmtId="4" fontId="3" fillId="3" borderId="5" xfId="0" applyNumberFormat="1" applyFont="1" applyFill="1" applyBorder="1"/>
    <xf numFmtId="4" fontId="3" fillId="3" borderId="2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10" fontId="4" fillId="3" borderId="8" xfId="0" applyNumberFormat="1" applyFont="1" applyFill="1" applyBorder="1"/>
    <xf numFmtId="4" fontId="5" fillId="0" borderId="0" xfId="0" applyNumberFormat="1" applyFont="1" applyBorder="1"/>
    <xf numFmtId="4" fontId="4" fillId="5" borderId="5" xfId="0" applyNumberFormat="1" applyFont="1" applyFill="1" applyBorder="1"/>
    <xf numFmtId="4" fontId="4" fillId="5" borderId="2" xfId="0" applyNumberFormat="1" applyFont="1" applyFill="1" applyBorder="1"/>
    <xf numFmtId="4" fontId="4" fillId="5" borderId="6" xfId="0" applyNumberFormat="1" applyFont="1" applyFill="1" applyBorder="1"/>
    <xf numFmtId="4" fontId="4" fillId="5" borderId="7" xfId="0" applyNumberFormat="1" applyFont="1" applyFill="1" applyBorder="1"/>
    <xf numFmtId="4" fontId="4" fillId="5" borderId="0" xfId="0" applyNumberFormat="1" applyFont="1" applyFill="1" applyBorder="1"/>
    <xf numFmtId="4" fontId="4" fillId="5" borderId="8" xfId="0" applyNumberFormat="1" applyFont="1" applyFill="1" applyBorder="1"/>
    <xf numFmtId="4" fontId="4" fillId="0" borderId="7" xfId="0" applyNumberFormat="1" applyFont="1" applyFill="1" applyBorder="1"/>
    <xf numFmtId="4" fontId="4" fillId="0" borderId="0" xfId="0" applyNumberFormat="1" applyFont="1" applyFill="1"/>
    <xf numFmtId="10" fontId="4" fillId="0" borderId="0" xfId="0" applyNumberFormat="1" applyFont="1" applyFill="1" applyBorder="1"/>
    <xf numFmtId="4" fontId="4" fillId="5" borderId="9" xfId="0" applyNumberFormat="1" applyFont="1" applyFill="1" applyBorder="1"/>
    <xf numFmtId="4" fontId="3" fillId="5" borderId="1" xfId="0" applyNumberFormat="1" applyFont="1" applyFill="1" applyBorder="1"/>
    <xf numFmtId="4" fontId="4" fillId="5" borderId="10" xfId="0" applyNumberFormat="1" applyFont="1" applyFill="1" applyBorder="1"/>
    <xf numFmtId="4" fontId="8" fillId="2" borderId="7" xfId="0" applyNumberFormat="1" applyFont="1" applyFill="1" applyBorder="1"/>
    <xf numFmtId="4" fontId="2" fillId="2" borderId="0" xfId="0" applyNumberFormat="1" applyFont="1" applyFill="1" applyBorder="1"/>
    <xf numFmtId="4" fontId="2" fillId="2" borderId="8" xfId="0" applyNumberFormat="1" applyFont="1" applyFill="1" applyBorder="1"/>
    <xf numFmtId="4" fontId="3" fillId="2" borderId="7" xfId="0" applyNumberFormat="1" applyFont="1" applyFill="1" applyBorder="1"/>
    <xf numFmtId="4" fontId="6" fillId="2" borderId="7" xfId="0" applyNumberFormat="1" applyFont="1" applyFill="1" applyBorder="1"/>
    <xf numFmtId="4" fontId="11" fillId="2" borderId="7" xfId="0" applyNumberFormat="1" applyFont="1" applyFill="1" applyBorder="1"/>
    <xf numFmtId="4" fontId="2" fillId="2" borderId="7" xfId="0" applyNumberFormat="1" applyFont="1" applyFill="1" applyBorder="1"/>
    <xf numFmtId="0" fontId="8" fillId="2" borderId="7" xfId="0" applyFont="1" applyFill="1" applyBorder="1"/>
    <xf numFmtId="0" fontId="5" fillId="2" borderId="0" xfId="0" applyFont="1" applyFill="1" applyBorder="1"/>
    <xf numFmtId="0" fontId="10" fillId="2" borderId="8" xfId="0" applyFont="1" applyFill="1" applyBorder="1" applyAlignment="1">
      <alignment horizontal="right"/>
    </xf>
    <xf numFmtId="0" fontId="5" fillId="2" borderId="7" xfId="0" applyFont="1" applyFill="1" applyBorder="1"/>
    <xf numFmtId="0" fontId="10" fillId="2" borderId="0" xfId="0" applyFont="1" applyFill="1" applyBorder="1" applyAlignment="1">
      <alignment horizontal="right"/>
    </xf>
    <xf numFmtId="2" fontId="5" fillId="2" borderId="0" xfId="0" applyNumberFormat="1" applyFont="1" applyFill="1" applyBorder="1"/>
    <xf numFmtId="0" fontId="5" fillId="2" borderId="8" xfId="0" applyFont="1" applyFill="1" applyBorder="1"/>
    <xf numFmtId="4" fontId="5" fillId="2" borderId="7" xfId="0" applyNumberFormat="1" applyFont="1" applyFill="1" applyBorder="1"/>
    <xf numFmtId="2" fontId="7" fillId="2" borderId="0" xfId="0" applyNumberFormat="1" applyFont="1" applyFill="1" applyBorder="1"/>
    <xf numFmtId="4" fontId="5" fillId="2" borderId="8" xfId="0" applyNumberFormat="1" applyFont="1" applyFill="1" applyBorder="1"/>
    <xf numFmtId="0" fontId="7" fillId="2" borderId="7" xfId="0" applyFont="1" applyFill="1" applyBorder="1"/>
    <xf numFmtId="4" fontId="5" fillId="2" borderId="0" xfId="0" applyNumberFormat="1" applyFont="1" applyFill="1" applyBorder="1"/>
    <xf numFmtId="0" fontId="7" fillId="2" borderId="9" xfId="0" applyFont="1" applyFill="1" applyBorder="1"/>
    <xf numFmtId="4" fontId="5" fillId="2" borderId="10" xfId="0" applyNumberFormat="1" applyFont="1" applyFill="1" applyBorder="1"/>
    <xf numFmtId="4" fontId="13" fillId="0" borderId="0" xfId="0" applyNumberFormat="1" applyFont="1"/>
    <xf numFmtId="4" fontId="3" fillId="5" borderId="0" xfId="0" applyNumberFormat="1" applyFont="1" applyFill="1" applyBorder="1"/>
    <xf numFmtId="4" fontId="14" fillId="0" borderId="0" xfId="0" applyNumberFormat="1" applyFont="1" applyBorder="1"/>
    <xf numFmtId="4" fontId="4" fillId="6" borderId="4" xfId="0" applyNumberFormat="1" applyFont="1" applyFill="1" applyBorder="1" applyProtection="1">
      <protection locked="0"/>
    </xf>
    <xf numFmtId="1" fontId="4" fillId="6" borderId="3" xfId="0" applyNumberFormat="1" applyFont="1" applyFill="1" applyBorder="1" applyProtection="1">
      <protection locked="0"/>
    </xf>
    <xf numFmtId="3" fontId="4" fillId="6" borderId="3" xfId="0" applyNumberFormat="1" applyFont="1" applyFill="1" applyBorder="1" applyProtection="1">
      <protection locked="0"/>
    </xf>
    <xf numFmtId="0" fontId="7" fillId="6" borderId="11" xfId="0" applyFont="1" applyFill="1" applyBorder="1" applyAlignment="1" applyProtection="1">
      <alignment horizontal="right"/>
      <protection locked="0"/>
    </xf>
    <xf numFmtId="4" fontId="5" fillId="0" borderId="1" xfId="0" applyNumberFormat="1" applyFont="1" applyFill="1" applyBorder="1"/>
    <xf numFmtId="4" fontId="4" fillId="6" borderId="11" xfId="0" applyNumberFormat="1" applyFont="1" applyFill="1" applyBorder="1" applyProtection="1">
      <protection locked="0"/>
    </xf>
    <xf numFmtId="4" fontId="12" fillId="4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left" wrapText="1" indent="6"/>
    </xf>
    <xf numFmtId="0" fontId="12" fillId="4" borderId="0" xfId="0" applyFont="1" applyFill="1" applyBorder="1" applyAlignment="1">
      <alignment horizontal="center"/>
    </xf>
    <xf numFmtId="4" fontId="12" fillId="4" borderId="1" xfId="0" applyNumberFormat="1" applyFont="1" applyFill="1" applyBorder="1" applyAlignment="1">
      <alignment horizontal="center"/>
    </xf>
    <xf numFmtId="4" fontId="12" fillId="4" borderId="5" xfId="0" applyNumberFormat="1" applyFont="1" applyFill="1" applyBorder="1" applyAlignment="1">
      <alignment horizontal="center"/>
    </xf>
    <xf numFmtId="4" fontId="12" fillId="4" borderId="2" xfId="0" applyNumberFormat="1" applyFont="1" applyFill="1" applyBorder="1" applyAlignment="1">
      <alignment horizontal="center"/>
    </xf>
    <xf numFmtId="4" fontId="12" fillId="4" borderId="6" xfId="0" applyNumberFormat="1" applyFont="1" applyFill="1" applyBorder="1" applyAlignment="1">
      <alignment horizontal="center"/>
    </xf>
    <xf numFmtId="4" fontId="5" fillId="3" borderId="0" xfId="0" applyNumberFormat="1" applyFont="1" applyFill="1"/>
    <xf numFmtId="0" fontId="4" fillId="3" borderId="0" xfId="0" applyFont="1" applyFill="1"/>
    <xf numFmtId="0" fontId="3" fillId="3" borderId="0" xfId="0" applyFont="1" applyFill="1" applyAlignment="1">
      <alignment horizontal="right"/>
    </xf>
  </cellXfs>
  <cellStyles count="2">
    <cellStyle name="Normal 2" xfId="1" xr:uid="{00000000-0005-0000-0000-000001000000}"/>
    <cellStyle name="Standaard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0</xdr:col>
      <xdr:colOff>1149028</xdr:colOff>
      <xdr:row>0</xdr:row>
      <xdr:rowOff>574922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D838B59-C2AA-417A-99C0-E786480E0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00075"/>
          <a:ext cx="1082353" cy="517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73"/>
  <sheetViews>
    <sheetView showGridLines="0" tabSelected="1" workbookViewId="0">
      <selection activeCell="G19" sqref="G19"/>
    </sheetView>
  </sheetViews>
  <sheetFormatPr defaultColWidth="12.75" defaultRowHeight="13.5" x14ac:dyDescent="0.25"/>
  <cols>
    <col min="1" max="1" width="45.625" style="2" customWidth="1"/>
    <col min="2" max="2" width="14.25" style="2" customWidth="1"/>
    <col min="3" max="3" width="14.625" style="2" customWidth="1"/>
    <col min="4" max="4" width="11.75" style="2" customWidth="1"/>
    <col min="5" max="6" width="8.25" style="2" customWidth="1"/>
    <col min="7" max="16384" width="12.75" style="2"/>
  </cols>
  <sheetData>
    <row r="1" spans="1:7" ht="48" customHeight="1" x14ac:dyDescent="0.3">
      <c r="A1" s="80" t="s">
        <v>65</v>
      </c>
      <c r="B1" s="80"/>
      <c r="C1" s="80"/>
      <c r="D1" s="10"/>
      <c r="E1" s="10"/>
    </row>
    <row r="2" spans="1:7" ht="32.25" customHeight="1" x14ac:dyDescent="0.25">
      <c r="A2" s="79" t="s">
        <v>50</v>
      </c>
      <c r="B2" s="79"/>
      <c r="C2" s="79"/>
      <c r="D2" s="10"/>
      <c r="E2" s="10"/>
      <c r="F2" s="10"/>
      <c r="G2" s="10"/>
    </row>
    <row r="3" spans="1:7" x14ac:dyDescent="0.25">
      <c r="A3" s="25" t="s">
        <v>62</v>
      </c>
      <c r="B3" s="71" t="s">
        <v>23</v>
      </c>
      <c r="C3" s="25" t="s">
        <v>63</v>
      </c>
      <c r="D3" s="10"/>
      <c r="E3" s="10"/>
      <c r="F3" s="10"/>
      <c r="G3" s="10"/>
    </row>
    <row r="4" spans="1:7" ht="14.25" x14ac:dyDescent="0.3">
      <c r="A4" s="12" t="s">
        <v>10</v>
      </c>
      <c r="B4" s="73" t="s">
        <v>12</v>
      </c>
      <c r="C4" s="12" t="s">
        <v>13</v>
      </c>
      <c r="D4" s="70" t="s">
        <v>11</v>
      </c>
      <c r="E4" s="10"/>
      <c r="F4" s="10"/>
      <c r="G4" s="10"/>
    </row>
    <row r="5" spans="1:7" ht="14.25" x14ac:dyDescent="0.3">
      <c r="A5" s="12" t="s">
        <v>2</v>
      </c>
      <c r="B5" s="74">
        <v>8</v>
      </c>
      <c r="C5" s="13" t="s">
        <v>61</v>
      </c>
      <c r="D5" s="70" t="s">
        <v>12</v>
      </c>
      <c r="E5" s="10"/>
      <c r="F5" s="10"/>
      <c r="G5" s="10"/>
    </row>
    <row r="6" spans="1:7" ht="14.25" x14ac:dyDescent="0.3">
      <c r="A6" s="12" t="s">
        <v>68</v>
      </c>
      <c r="B6" s="75">
        <v>1000</v>
      </c>
      <c r="C6" s="13"/>
      <c r="D6" s="11"/>
      <c r="E6" s="10"/>
      <c r="F6" s="10"/>
      <c r="G6" s="10"/>
    </row>
    <row r="7" spans="1:7" ht="14.25" x14ac:dyDescent="0.3">
      <c r="A7" s="12" t="s">
        <v>59</v>
      </c>
      <c r="B7" s="78">
        <v>26</v>
      </c>
      <c r="C7" s="13"/>
      <c r="D7" s="11"/>
      <c r="E7" s="10"/>
      <c r="F7" s="10"/>
      <c r="G7" s="10"/>
    </row>
    <row r="8" spans="1:7" ht="14.25" x14ac:dyDescent="0.3">
      <c r="A8" s="12" t="s">
        <v>60</v>
      </c>
      <c r="B8" s="24">
        <f>B7/38</f>
        <v>0.68420000000000003</v>
      </c>
      <c r="C8" s="12"/>
      <c r="D8" s="11"/>
      <c r="E8" s="10"/>
      <c r="F8" s="10"/>
      <c r="G8" s="10"/>
    </row>
    <row r="9" spans="1:7" ht="14.25" x14ac:dyDescent="0.3">
      <c r="A9" s="44"/>
      <c r="B9" s="45"/>
      <c r="C9" s="44"/>
      <c r="D9" s="11"/>
      <c r="E9" s="10"/>
      <c r="F9" s="10"/>
      <c r="G9" s="10"/>
    </row>
    <row r="10" spans="1:7" ht="15.75" x14ac:dyDescent="0.3">
      <c r="A10" s="82" t="s">
        <v>64</v>
      </c>
      <c r="B10" s="82"/>
      <c r="C10" s="82"/>
      <c r="D10" s="11"/>
      <c r="E10" s="10"/>
      <c r="F10" s="10"/>
      <c r="G10" s="10"/>
    </row>
    <row r="11" spans="1:7" ht="13.5" customHeight="1" x14ac:dyDescent="0.3">
      <c r="A11" s="37" t="s">
        <v>5</v>
      </c>
      <c r="B11" s="38">
        <f ca="1">OFFSET(Salaristabel!B2,B5,IF(B4="A",0,1))</f>
        <v>3528</v>
      </c>
      <c r="C11" s="39"/>
      <c r="D11" s="10"/>
      <c r="E11" s="10"/>
      <c r="F11" s="10"/>
      <c r="G11" s="10"/>
    </row>
    <row r="12" spans="1:7" ht="13.5" customHeight="1" x14ac:dyDescent="0.3">
      <c r="A12" s="26"/>
      <c r="B12" s="27"/>
      <c r="C12" s="28"/>
      <c r="D12" s="10"/>
      <c r="E12" s="10"/>
      <c r="F12" s="10"/>
      <c r="G12" s="10"/>
    </row>
    <row r="13" spans="1:7" ht="13.5" customHeight="1" x14ac:dyDescent="0.3">
      <c r="A13" s="40" t="s">
        <v>8</v>
      </c>
      <c r="B13" s="41">
        <f ca="1">B11*B8</f>
        <v>2413.86</v>
      </c>
      <c r="C13" s="42"/>
      <c r="D13" s="10"/>
      <c r="E13" s="10"/>
      <c r="F13" s="10"/>
      <c r="G13" s="10"/>
    </row>
    <row r="14" spans="1:7" ht="13.5" customHeight="1" x14ac:dyDescent="0.3">
      <c r="A14" s="26"/>
      <c r="B14" s="27"/>
      <c r="C14" s="28"/>
      <c r="D14" s="10"/>
      <c r="E14" s="10"/>
      <c r="F14" s="10"/>
      <c r="G14" s="10"/>
    </row>
    <row r="15" spans="1:7" ht="13.5" customHeight="1" x14ac:dyDescent="0.3">
      <c r="A15" s="46" t="s">
        <v>9</v>
      </c>
      <c r="B15" s="47">
        <f ca="1">(B26/12)+(C26/12)</f>
        <v>241.67</v>
      </c>
      <c r="C15" s="48"/>
      <c r="D15" s="10"/>
      <c r="E15" s="10"/>
      <c r="F15" s="10"/>
      <c r="G15" s="10"/>
    </row>
    <row r="16" spans="1:7" ht="13.5" customHeight="1" x14ac:dyDescent="0.3">
      <c r="A16" s="43"/>
      <c r="B16" s="5"/>
      <c r="C16" s="5"/>
      <c r="D16" s="36"/>
      <c r="E16" s="10"/>
      <c r="F16" s="10"/>
      <c r="G16" s="10"/>
    </row>
    <row r="17" spans="1:7" ht="13.5" customHeight="1" x14ac:dyDescent="0.25">
      <c r="A17" s="32" t="s">
        <v>6</v>
      </c>
      <c r="B17" s="33" t="s">
        <v>25</v>
      </c>
      <c r="C17" s="34" t="s">
        <v>26</v>
      </c>
      <c r="D17" s="10"/>
      <c r="E17" s="10"/>
      <c r="F17" s="10"/>
      <c r="G17" s="10"/>
    </row>
    <row r="18" spans="1:7" ht="13.5" customHeight="1" x14ac:dyDescent="0.3">
      <c r="A18" s="26" t="s">
        <v>15</v>
      </c>
      <c r="B18" s="27">
        <f ca="1">12*B11</f>
        <v>42336</v>
      </c>
      <c r="C18" s="28">
        <f ca="1">+B8*12*B11</f>
        <v>28966.29</v>
      </c>
      <c r="D18" s="10"/>
      <c r="E18" s="10"/>
      <c r="F18" s="10"/>
      <c r="G18" s="10"/>
    </row>
    <row r="19" spans="1:7" ht="13.5" customHeight="1" x14ac:dyDescent="0.3">
      <c r="A19" s="26" t="s">
        <v>24</v>
      </c>
      <c r="B19" s="27">
        <f>B6</f>
        <v>1000</v>
      </c>
      <c r="C19" s="28">
        <f>B6*B8</f>
        <v>684.2</v>
      </c>
      <c r="D19" s="10"/>
      <c r="E19" s="10"/>
      <c r="F19" s="10"/>
      <c r="G19" s="10"/>
    </row>
    <row r="20" spans="1:7" ht="13.5" customHeight="1" x14ac:dyDescent="0.3">
      <c r="A20" s="26" t="s">
        <v>0</v>
      </c>
      <c r="B20" s="30">
        <f ca="1">B18*8%</f>
        <v>3386.88</v>
      </c>
      <c r="C20" s="31">
        <f ca="1">C18*8%</f>
        <v>2317.3000000000002</v>
      </c>
    </row>
    <row r="21" spans="1:7" ht="13.5" customHeight="1" x14ac:dyDescent="0.3">
      <c r="A21" s="26" t="s">
        <v>3</v>
      </c>
      <c r="B21" s="27">
        <f ca="1">SUM(B18:B20)</f>
        <v>46722.879999999997</v>
      </c>
      <c r="C21" s="28">
        <f ca="1">SUM(C18:C20)</f>
        <v>31967.79</v>
      </c>
    </row>
    <row r="22" spans="1:7" ht="13.5" customHeight="1" x14ac:dyDescent="0.3">
      <c r="A22" s="26" t="s">
        <v>7</v>
      </c>
      <c r="B22" s="30">
        <v>-13111</v>
      </c>
      <c r="C22" s="31">
        <v>-21835</v>
      </c>
    </row>
    <row r="23" spans="1:7" ht="13.5" customHeight="1" x14ac:dyDescent="0.3">
      <c r="A23" s="26" t="s">
        <v>4</v>
      </c>
      <c r="B23" s="27">
        <f ca="1">SUM(B21:B22)</f>
        <v>33611.879999999997</v>
      </c>
      <c r="C23" s="28">
        <f ca="1">SUM(C21:C22)</f>
        <v>10132.790000000001</v>
      </c>
    </row>
    <row r="24" spans="1:7" ht="13.5" customHeight="1" x14ac:dyDescent="0.3">
      <c r="A24" s="26" t="s">
        <v>17</v>
      </c>
      <c r="B24" s="27">
        <f ca="1">B23*B8</f>
        <v>22997.25</v>
      </c>
      <c r="C24" s="28"/>
    </row>
    <row r="25" spans="1:7" ht="13.5" customHeight="1" x14ac:dyDescent="0.3">
      <c r="A25" s="26" t="s">
        <v>55</v>
      </c>
      <c r="B25" s="24">
        <v>0.125</v>
      </c>
      <c r="C25" s="35">
        <v>2.5000000000000001E-3</v>
      </c>
    </row>
    <row r="26" spans="1:7" ht="13.5" customHeight="1" x14ac:dyDescent="0.3">
      <c r="A26" s="26" t="s">
        <v>16</v>
      </c>
      <c r="B26" s="27">
        <f ca="1">B24*B25</f>
        <v>2874.66</v>
      </c>
      <c r="C26" s="28">
        <f ca="1">IF(C23&lt;0,0,C23*C25)</f>
        <v>25.33</v>
      </c>
    </row>
    <row r="27" spans="1:7" ht="13.5" customHeight="1" x14ac:dyDescent="0.3">
      <c r="A27" s="29" t="s">
        <v>14</v>
      </c>
      <c r="B27" s="30">
        <f ca="1">B26/12</f>
        <v>239.56</v>
      </c>
      <c r="C27" s="31">
        <f ca="1">C26/12</f>
        <v>2.11</v>
      </c>
    </row>
    <row r="28" spans="1:7" ht="13.5" customHeight="1" x14ac:dyDescent="0.25"/>
    <row r="29" spans="1:7" ht="13.5" customHeight="1" x14ac:dyDescent="0.25">
      <c r="A29" s="81" t="s">
        <v>43</v>
      </c>
      <c r="B29" s="81"/>
      <c r="C29" s="81"/>
    </row>
    <row r="30" spans="1:7" ht="13.5" customHeight="1" x14ac:dyDescent="0.3">
      <c r="A30" s="14"/>
      <c r="B30" s="23" t="s">
        <v>23</v>
      </c>
      <c r="C30" s="19"/>
      <c r="D30" s="72" t="s">
        <v>36</v>
      </c>
    </row>
    <row r="31" spans="1:7" ht="13.5" customHeight="1" x14ac:dyDescent="0.3">
      <c r="A31" s="15" t="s">
        <v>58</v>
      </c>
      <c r="B31" s="76" t="s">
        <v>36</v>
      </c>
      <c r="C31" s="16" t="s">
        <v>38</v>
      </c>
      <c r="D31" s="72" t="s">
        <v>37</v>
      </c>
    </row>
    <row r="32" spans="1:7" ht="13.5" customHeight="1" x14ac:dyDescent="0.25">
      <c r="A32" s="16"/>
      <c r="B32" s="20" t="s">
        <v>14</v>
      </c>
      <c r="C32" s="20" t="s">
        <v>28</v>
      </c>
    </row>
    <row r="33" spans="1:3" ht="13.5" customHeight="1" x14ac:dyDescent="0.3">
      <c r="A33" s="87" t="s">
        <v>27</v>
      </c>
      <c r="B33" s="21">
        <f ca="1">B13</f>
        <v>2414</v>
      </c>
      <c r="C33" s="21">
        <f ca="1">B33*12</f>
        <v>28968</v>
      </c>
    </row>
    <row r="34" spans="1:3" ht="13.5" customHeight="1" x14ac:dyDescent="0.3">
      <c r="A34" s="87" t="s">
        <v>45</v>
      </c>
      <c r="B34" s="86">
        <f>B6/12</f>
        <v>83.33</v>
      </c>
      <c r="C34" s="21">
        <f>B34*12</f>
        <v>1000</v>
      </c>
    </row>
    <row r="35" spans="1:3" ht="14.25" x14ac:dyDescent="0.3">
      <c r="A35" s="87" t="s">
        <v>29</v>
      </c>
      <c r="B35" s="21">
        <f ca="1">0.08*B33</f>
        <v>193</v>
      </c>
      <c r="C35" s="21">
        <f t="shared" ref="C35:C44" ca="1" si="0">B35*12</f>
        <v>2316</v>
      </c>
    </row>
    <row r="36" spans="1:3" x14ac:dyDescent="0.25">
      <c r="A36" s="88" t="s">
        <v>66</v>
      </c>
      <c r="B36" s="22">
        <f ca="1">SUM(B33:B35)</f>
        <v>2690</v>
      </c>
      <c r="C36" s="22">
        <f t="shared" ca="1" si="0"/>
        <v>32280</v>
      </c>
    </row>
    <row r="37" spans="1:3" x14ac:dyDescent="0.25">
      <c r="A37" s="15" t="s">
        <v>30</v>
      </c>
      <c r="B37" s="21"/>
      <c r="C37" s="21"/>
    </row>
    <row r="38" spans="1:3" ht="13.9" customHeight="1" x14ac:dyDescent="0.3">
      <c r="A38" s="87" t="s">
        <v>31</v>
      </c>
      <c r="B38" s="21">
        <f ca="1">B27+C27</f>
        <v>242</v>
      </c>
      <c r="C38" s="21">
        <f t="shared" ca="1" si="0"/>
        <v>2904</v>
      </c>
    </row>
    <row r="39" spans="1:3" ht="13.9" customHeight="1" x14ac:dyDescent="0.3">
      <c r="A39" s="87" t="s">
        <v>35</v>
      </c>
      <c r="B39" s="21">
        <f ca="1">IF((B36)/21.75&gt;$C$60,(21.75*($C$60)*$B$64)/100,(+B36)*$B$64/100)</f>
        <v>484</v>
      </c>
      <c r="C39" s="21">
        <f t="shared" ca="1" si="0"/>
        <v>5808</v>
      </c>
    </row>
    <row r="40" spans="1:3" ht="13.9" customHeight="1" x14ac:dyDescent="0.3">
      <c r="A40" s="87" t="s">
        <v>40</v>
      </c>
      <c r="B40" s="21">
        <f ca="1">IF(B31="j",+(B36*B66)/100,0)</f>
        <v>135</v>
      </c>
      <c r="C40" s="21">
        <f t="shared" ca="1" si="0"/>
        <v>1620</v>
      </c>
    </row>
    <row r="41" spans="1:3" ht="13.9" customHeight="1" x14ac:dyDescent="0.3">
      <c r="A41" s="87" t="s">
        <v>39</v>
      </c>
      <c r="B41" s="21">
        <f ca="1">B36*B69/100</f>
        <v>74</v>
      </c>
      <c r="C41" s="21">
        <f t="shared" ca="1" si="0"/>
        <v>888</v>
      </c>
    </row>
    <row r="42" spans="1:3" x14ac:dyDescent="0.25">
      <c r="A42" s="88" t="s">
        <v>66</v>
      </c>
      <c r="B42" s="22">
        <f ca="1">SUM(B38:B41)</f>
        <v>935</v>
      </c>
      <c r="C42" s="22">
        <f t="shared" ca="1" si="0"/>
        <v>11220</v>
      </c>
    </row>
    <row r="43" spans="1:3" ht="13.9" customHeight="1" x14ac:dyDescent="0.25">
      <c r="A43" s="16"/>
      <c r="B43" s="21"/>
      <c r="C43" s="21"/>
    </row>
    <row r="44" spans="1:3" x14ac:dyDescent="0.25">
      <c r="A44" s="17" t="s">
        <v>67</v>
      </c>
      <c r="B44" s="22">
        <f ca="1">+B36+B42</f>
        <v>3625</v>
      </c>
      <c r="C44" s="22">
        <f t="shared" ca="1" si="0"/>
        <v>43500</v>
      </c>
    </row>
    <row r="45" spans="1:3" x14ac:dyDescent="0.25">
      <c r="A45" s="16"/>
      <c r="B45" s="21"/>
      <c r="C45" s="21"/>
    </row>
    <row r="46" spans="1:3" ht="14.25" x14ac:dyDescent="0.3">
      <c r="A46" s="18" t="s">
        <v>41</v>
      </c>
      <c r="B46" s="21"/>
      <c r="C46" s="21"/>
    </row>
    <row r="47" spans="1:3" ht="14.25" x14ac:dyDescent="0.3">
      <c r="A47" s="18" t="s">
        <v>42</v>
      </c>
      <c r="B47" s="21"/>
      <c r="C47" s="21"/>
    </row>
    <row r="48" spans="1:3" x14ac:dyDescent="0.25">
      <c r="A48" s="16"/>
      <c r="B48" s="21"/>
      <c r="C48" s="21"/>
    </row>
    <row r="50" spans="1:4" ht="15" x14ac:dyDescent="0.25">
      <c r="A50" s="83" t="s">
        <v>44</v>
      </c>
      <c r="B50" s="84"/>
      <c r="C50" s="85"/>
    </row>
    <row r="51" spans="1:4" ht="15" x14ac:dyDescent="0.25">
      <c r="A51" s="49"/>
      <c r="B51" s="50"/>
      <c r="C51" s="51"/>
    </row>
    <row r="52" spans="1:4" x14ac:dyDescent="0.25">
      <c r="A52" s="52" t="s">
        <v>18</v>
      </c>
      <c r="B52" s="50"/>
      <c r="C52" s="51"/>
    </row>
    <row r="53" spans="1:4" ht="14.25" x14ac:dyDescent="0.3">
      <c r="A53" s="53" t="s">
        <v>19</v>
      </c>
      <c r="B53" s="50"/>
      <c r="C53" s="51"/>
    </row>
    <row r="54" spans="1:4" x14ac:dyDescent="0.25">
      <c r="A54" s="52" t="s">
        <v>20</v>
      </c>
      <c r="B54" s="50"/>
      <c r="C54" s="51"/>
    </row>
    <row r="55" spans="1:4" ht="14.25" x14ac:dyDescent="0.3">
      <c r="A55" s="53" t="s">
        <v>21</v>
      </c>
      <c r="B55" s="50"/>
      <c r="C55" s="51"/>
    </row>
    <row r="56" spans="1:4" x14ac:dyDescent="0.25">
      <c r="A56" s="54" t="s">
        <v>22</v>
      </c>
      <c r="B56" s="50"/>
      <c r="C56" s="51"/>
    </row>
    <row r="57" spans="1:4" x14ac:dyDescent="0.25">
      <c r="A57" s="55"/>
      <c r="B57" s="50"/>
      <c r="C57" s="51"/>
    </row>
    <row r="58" spans="1:4" ht="15" x14ac:dyDescent="0.25">
      <c r="A58" s="56" t="s">
        <v>49</v>
      </c>
      <c r="B58" s="57"/>
      <c r="C58" s="58" t="s">
        <v>32</v>
      </c>
      <c r="D58" s="10"/>
    </row>
    <row r="59" spans="1:4" x14ac:dyDescent="0.25">
      <c r="A59" s="59"/>
      <c r="B59" s="60" t="s">
        <v>48</v>
      </c>
      <c r="C59" s="58" t="s">
        <v>33</v>
      </c>
      <c r="D59" s="10"/>
    </row>
    <row r="60" spans="1:4" x14ac:dyDescent="0.25">
      <c r="A60" s="59" t="s">
        <v>51</v>
      </c>
      <c r="B60" s="61">
        <v>7.03</v>
      </c>
      <c r="C60" s="62">
        <v>224.27</v>
      </c>
      <c r="D60" s="10"/>
    </row>
    <row r="61" spans="1:4" x14ac:dyDescent="0.25">
      <c r="A61" s="59" t="s">
        <v>52</v>
      </c>
      <c r="B61" s="61">
        <v>1.28</v>
      </c>
      <c r="C61" s="62"/>
      <c r="D61" s="10"/>
    </row>
    <row r="62" spans="1:4" x14ac:dyDescent="0.25">
      <c r="A62" s="59" t="s">
        <v>53</v>
      </c>
      <c r="B62" s="61">
        <v>2.7</v>
      </c>
      <c r="C62" s="62"/>
      <c r="D62" s="10"/>
    </row>
    <row r="63" spans="1:4" x14ac:dyDescent="0.25">
      <c r="A63" s="59" t="s">
        <v>34</v>
      </c>
      <c r="B63" s="61">
        <v>7</v>
      </c>
      <c r="C63" s="62"/>
      <c r="D63" s="10"/>
    </row>
    <row r="64" spans="1:4" x14ac:dyDescent="0.25">
      <c r="A64" s="63"/>
      <c r="B64" s="64">
        <f>SUM(B60:B63)</f>
        <v>18.010000000000002</v>
      </c>
      <c r="C64" s="65"/>
      <c r="D64" s="10"/>
    </row>
    <row r="65" spans="1:4" x14ac:dyDescent="0.25">
      <c r="A65" s="66" t="s">
        <v>56</v>
      </c>
      <c r="B65" s="61"/>
      <c r="C65" s="65"/>
      <c r="D65" s="10"/>
    </row>
    <row r="66" spans="1:4" x14ac:dyDescent="0.25">
      <c r="A66" s="59" t="s">
        <v>54</v>
      </c>
      <c r="B66" s="61">
        <v>5</v>
      </c>
      <c r="C66" s="65"/>
      <c r="D66" s="10"/>
    </row>
    <row r="67" spans="1:4" x14ac:dyDescent="0.25">
      <c r="A67" s="63"/>
      <c r="B67" s="61"/>
      <c r="C67" s="62"/>
      <c r="D67" s="10"/>
    </row>
    <row r="68" spans="1:4" x14ac:dyDescent="0.25">
      <c r="A68" s="66" t="s">
        <v>46</v>
      </c>
      <c r="B68" s="67"/>
      <c r="C68" s="65"/>
      <c r="D68" s="10"/>
    </row>
    <row r="69" spans="1:4" x14ac:dyDescent="0.25">
      <c r="A69" s="59" t="s">
        <v>47</v>
      </c>
      <c r="B69" s="61">
        <v>2.75</v>
      </c>
      <c r="C69" s="65"/>
      <c r="D69" s="10"/>
    </row>
    <row r="70" spans="1:4" x14ac:dyDescent="0.25">
      <c r="A70" s="63" t="s">
        <v>57</v>
      </c>
      <c r="B70" s="67"/>
      <c r="C70" s="65"/>
      <c r="D70" s="10"/>
    </row>
    <row r="71" spans="1:4" x14ac:dyDescent="0.25">
      <c r="A71" s="68"/>
      <c r="B71" s="77"/>
      <c r="C71" s="69"/>
      <c r="D71" s="10"/>
    </row>
    <row r="72" spans="1:4" x14ac:dyDescent="0.25">
      <c r="A72" s="10"/>
      <c r="B72" s="10"/>
      <c r="C72" s="10"/>
      <c r="D72" s="10"/>
    </row>
    <row r="73" spans="1:4" x14ac:dyDescent="0.25">
      <c r="A73" s="10"/>
      <c r="B73" s="10"/>
      <c r="C73" s="10"/>
      <c r="D73" s="10"/>
    </row>
  </sheetData>
  <sheetProtection sheet="1" objects="1" scenarios="1"/>
  <mergeCells count="5">
    <mergeCell ref="A2:C2"/>
    <mergeCell ref="A1:C1"/>
    <mergeCell ref="A29:C29"/>
    <mergeCell ref="A10:C10"/>
    <mergeCell ref="A50:C50"/>
  </mergeCells>
  <phoneticPr fontId="0" type="noConversion"/>
  <dataValidations count="4">
    <dataValidation type="whole" showInputMessage="1" showErrorMessage="1" sqref="B5" xr:uid="{00000000-0002-0000-0000-000000000000}">
      <formula1>0</formula1>
      <formula2>15</formula2>
    </dataValidation>
    <dataValidation showInputMessage="1" showErrorMessage="1" sqref="B6:B7" xr:uid="{3270F8CB-8382-4CB1-A2A2-1F429FB4E58F}"/>
    <dataValidation type="list" allowBlank="1" showInputMessage="1" showErrorMessage="1" sqref="B4" xr:uid="{6E34B0B7-B753-4E96-ABBC-3D5327CEC089}">
      <formula1>$D$4:$D$5</formula1>
    </dataValidation>
    <dataValidation type="list" allowBlank="1" showInputMessage="1" showErrorMessage="1" sqref="B31" xr:uid="{53EB7A15-0DE6-4803-B2A1-E54F76EB0B89}">
      <formula1>$D$30:$D$31</formula1>
    </dataValidation>
  </dataValidations>
  <pageMargins left="0.35433070866141736" right="0.19685039370078741" top="0.98425196850393704" bottom="0.98425196850393704" header="0.51181102362204722" footer="0.51181102362204722"/>
  <pageSetup paperSize="9" scale="80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17"/>
  <sheetViews>
    <sheetView zoomScale="140" zoomScaleNormal="140" workbookViewId="0">
      <selection activeCell="B8" sqref="B8"/>
    </sheetView>
  </sheetViews>
  <sheetFormatPr defaultColWidth="12.625" defaultRowHeight="13.5" x14ac:dyDescent="0.25"/>
  <cols>
    <col min="1" max="1" width="16.375" style="1" customWidth="1"/>
    <col min="2" max="2" width="16.625" style="1" customWidth="1"/>
    <col min="3" max="16384" width="12.625" style="1"/>
  </cols>
  <sheetData>
    <row r="1" spans="1:5" x14ac:dyDescent="0.25">
      <c r="A1" s="6" t="s">
        <v>2</v>
      </c>
      <c r="B1" s="6" t="s">
        <v>1</v>
      </c>
      <c r="C1" s="7"/>
    </row>
    <row r="2" spans="1:5" x14ac:dyDescent="0.25">
      <c r="A2" s="6">
        <v>0</v>
      </c>
      <c r="B2" s="8">
        <v>2682</v>
      </c>
      <c r="C2" s="9"/>
      <c r="E2" s="4"/>
    </row>
    <row r="3" spans="1:5" x14ac:dyDescent="0.25">
      <c r="A3" s="6">
        <v>1</v>
      </c>
      <c r="B3" s="8">
        <v>2812</v>
      </c>
      <c r="C3" s="9"/>
      <c r="D3" s="3"/>
      <c r="E3" s="4"/>
    </row>
    <row r="4" spans="1:5" x14ac:dyDescent="0.25">
      <c r="A4" s="6">
        <v>2</v>
      </c>
      <c r="B4" s="8">
        <v>2954</v>
      </c>
      <c r="C4" s="9"/>
      <c r="E4" s="4"/>
    </row>
    <row r="5" spans="1:5" x14ac:dyDescent="0.25">
      <c r="A5" s="6">
        <v>3</v>
      </c>
      <c r="B5" s="8">
        <v>3016</v>
      </c>
      <c r="C5" s="9"/>
      <c r="E5" s="4"/>
    </row>
    <row r="6" spans="1:5" x14ac:dyDescent="0.25">
      <c r="A6" s="6">
        <v>4</v>
      </c>
      <c r="B6" s="8">
        <v>3082</v>
      </c>
      <c r="C6" s="9"/>
      <c r="E6" s="4"/>
    </row>
    <row r="7" spans="1:5" x14ac:dyDescent="0.25">
      <c r="A7" s="6">
        <v>5</v>
      </c>
      <c r="B7" s="8">
        <v>3164</v>
      </c>
      <c r="C7" s="9">
        <v>3232</v>
      </c>
      <c r="E7" s="4"/>
    </row>
    <row r="8" spans="1:5" x14ac:dyDescent="0.25">
      <c r="A8" s="6">
        <v>6</v>
      </c>
      <c r="B8" s="8">
        <v>3232</v>
      </c>
      <c r="C8" s="9">
        <v>3332</v>
      </c>
      <c r="E8" s="4"/>
    </row>
    <row r="9" spans="1:5" x14ac:dyDescent="0.25">
      <c r="A9" s="6">
        <v>7</v>
      </c>
      <c r="B9" s="8">
        <v>3299</v>
      </c>
      <c r="C9" s="9">
        <v>3430</v>
      </c>
      <c r="E9" s="4"/>
    </row>
    <row r="10" spans="1:5" x14ac:dyDescent="0.25">
      <c r="A10" s="6">
        <v>8</v>
      </c>
      <c r="B10" s="8">
        <v>3371</v>
      </c>
      <c r="C10" s="9">
        <v>3528</v>
      </c>
      <c r="E10" s="4"/>
    </row>
    <row r="11" spans="1:5" x14ac:dyDescent="0.25">
      <c r="A11" s="6">
        <v>9</v>
      </c>
      <c r="B11" s="8">
        <v>3432</v>
      </c>
      <c r="C11" s="9">
        <v>3626</v>
      </c>
      <c r="E11" s="4"/>
    </row>
    <row r="12" spans="1:5" x14ac:dyDescent="0.25">
      <c r="A12" s="6">
        <v>10</v>
      </c>
      <c r="B12" s="8"/>
      <c r="C12" s="9">
        <v>3724</v>
      </c>
    </row>
    <row r="13" spans="1:5" x14ac:dyDescent="0.25">
      <c r="A13" s="6">
        <v>11</v>
      </c>
      <c r="B13" s="8"/>
      <c r="C13" s="9">
        <v>3823</v>
      </c>
    </row>
    <row r="14" spans="1:5" x14ac:dyDescent="0.25">
      <c r="A14" s="6">
        <v>12</v>
      </c>
      <c r="B14" s="8"/>
      <c r="C14" s="9">
        <v>3910</v>
      </c>
    </row>
    <row r="15" spans="1:5" x14ac:dyDescent="0.25">
      <c r="A15" s="6">
        <v>13</v>
      </c>
      <c r="B15" s="9"/>
      <c r="C15" s="9">
        <v>4020</v>
      </c>
    </row>
    <row r="16" spans="1:5" x14ac:dyDescent="0.25">
      <c r="A16" s="6">
        <v>14</v>
      </c>
      <c r="B16" s="9"/>
      <c r="C16" s="9">
        <v>4117</v>
      </c>
    </row>
    <row r="17" spans="1:3" x14ac:dyDescent="0.25">
      <c r="A17" s="6">
        <v>15</v>
      </c>
      <c r="B17" s="9"/>
      <c r="C17" s="9">
        <v>4216</v>
      </c>
    </row>
  </sheetData>
  <sheetProtection sheet="1" objects="1" scenarios="1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1" ma:contentTypeDescription="Create a new document." ma:contentTypeScope="" ma:versionID="1ad51cd3791c9484f52a316aa8d59e46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f08214de7c5f86dc48d9339c4cc20d01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85B465-4C89-422B-8A0A-884020783C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EDB82A-AF0C-40BB-874D-AFFEE76A1882}">
  <ds:schemaRefs>
    <ds:schemaRef ds:uri="http://schemas.microsoft.com/office/2006/documentManagement/types"/>
    <ds:schemaRef ds:uri="f1fd5e1d-08da-47bf-8d8e-7a436abde1e0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4FA84C-824B-423F-BB9F-32F2B43C39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Rekenmodel</vt:lpstr>
      <vt:lpstr>Salaristabel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van Rees</dc:creator>
  <cp:lastModifiedBy>Mariët Apperloo</cp:lastModifiedBy>
  <cp:lastPrinted>2020-12-07T15:43:40Z</cp:lastPrinted>
  <dcterms:created xsi:type="dcterms:W3CDTF">2003-11-21T19:44:55Z</dcterms:created>
  <dcterms:modified xsi:type="dcterms:W3CDTF">2021-05-17T09:44:26Z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0x010100D66E91BE9719214CBE985C35E58EB2FD</vt:lpwstr>
  </property>
</Properties>
</file>