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Predikanten/WAP regeling/aanpassen WAP regeling/Aanpassing WAP regeling 2021/"/>
    </mc:Choice>
  </mc:AlternateContent>
  <xr:revisionPtr revIDLastSave="142" documentId="8_{C5311B4E-E3B7-4ED0-975D-882E9FAD6611}" xr6:coauthVersionLast="45" xr6:coauthVersionMax="45" xr10:uidLastSave="{0FDBAC71-CE77-432C-9908-365D1B5615FB}"/>
  <bookViews>
    <workbookView xWindow="-120" yWindow="-120" windowWidth="29040" windowHeight="15840" xr2:uid="{00000000-000D-0000-FFFF-FFFF00000000}"/>
  </bookViews>
  <sheets>
    <sheet name="Rekenmodel" sheetId="1" r:id="rId1"/>
    <sheet name="Berekeningen" sheetId="4" r:id="rId2"/>
    <sheet name="Traktementstabel" sheetId="2" r:id="rId3"/>
  </sheets>
  <definedNames>
    <definedName name="_xlnm.Print_Area" localSheetId="0">Rekenmodel!$A$1:$C$38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8" i="1" s="1"/>
  <c r="B16" i="1" l="1"/>
  <c r="C35" i="1" s="1"/>
  <c r="C10" i="4" l="1"/>
  <c r="C8" i="4" s="1"/>
  <c r="C13" i="1"/>
  <c r="C27" i="1"/>
  <c r="B27" i="1" s="1"/>
  <c r="C21" i="1"/>
  <c r="B21" i="1" s="1"/>
  <c r="C24" i="1"/>
  <c r="B24" i="1" s="1"/>
  <c r="C25" i="1"/>
  <c r="B25" i="1" s="1"/>
  <c r="C26" i="1"/>
  <c r="B26" i="1" s="1"/>
  <c r="C29" i="1"/>
  <c r="B29" i="1" s="1"/>
  <c r="B22" i="1"/>
  <c r="B23" i="1"/>
  <c r="C28" i="1" l="1"/>
  <c r="B28" i="1" s="1"/>
  <c r="B17" i="1"/>
  <c r="C17" i="1" l="1"/>
  <c r="C3" i="4" l="1"/>
  <c r="C31" i="1"/>
  <c r="C4" i="4" l="1"/>
  <c r="C5" i="4" s="1"/>
  <c r="C7" i="4" l="1"/>
  <c r="C11" i="4" s="1"/>
  <c r="C12" i="4" l="1"/>
  <c r="C18" i="1" s="1"/>
  <c r="C19" i="1" l="1"/>
  <c r="B18" i="1"/>
  <c r="B19" i="1" s="1"/>
  <c r="C14" i="4"/>
  <c r="C15" i="4" s="1"/>
  <c r="C17" i="4" s="1"/>
  <c r="C20" i="1" l="1"/>
  <c r="B20" i="1" l="1"/>
  <c r="B30" i="1" s="1"/>
  <c r="C30" i="1"/>
  <c r="C32" i="1" s="1"/>
</calcChain>
</file>

<file path=xl/sharedStrings.xml><?xml version="1.0" encoding="utf-8"?>
<sst xmlns="http://schemas.openxmlformats.org/spreadsheetml/2006/main" count="92" uniqueCount="84">
  <si>
    <t>Leden per predikant</t>
  </si>
  <si>
    <t>Ambtsjaren</t>
  </si>
  <si>
    <t>Deeltijdfactor in procenten</t>
  </si>
  <si>
    <t>Auto km per jaar</t>
  </si>
  <si>
    <t>Fiets km per jaar</t>
  </si>
  <si>
    <t>Woont de predikant in de pastorie?</t>
  </si>
  <si>
    <t>Vergoeding voor studeerkamer per jaar</t>
  </si>
  <si>
    <t>Traktement volgens tabel</t>
  </si>
  <si>
    <t>Traktement</t>
  </si>
  <si>
    <t>Netto grondslag inhouding emeritaat</t>
  </si>
  <si>
    <t>Inhouding emeritaat</t>
  </si>
  <si>
    <t>Subtotaal</t>
  </si>
  <si>
    <t>Bijdrage zorgverzekering</t>
  </si>
  <si>
    <t>Vergoeding representatiekosten</t>
  </si>
  <si>
    <t>Vergoeding administratie- en bureaukosten</t>
  </si>
  <si>
    <t>Vergoeding vakliteratuur</t>
  </si>
  <si>
    <t>Vergoeding autokosten € 0,35 per km</t>
  </si>
  <si>
    <t>Vergoeding fietskosten € 0,05 per km</t>
  </si>
  <si>
    <t>Inhouding voor pastorie</t>
  </si>
  <si>
    <t>Vergoeding voor studeerkamer</t>
  </si>
  <si>
    <t>Aan predikant uit te betalen bedrag</t>
  </si>
  <si>
    <t>Aantal leden per predikant</t>
  </si>
  <si>
    <t>&lt; 350 leden</t>
  </si>
  <si>
    <t>350-550 leden</t>
  </si>
  <si>
    <t>&gt; 550 leden</t>
  </si>
  <si>
    <t>€</t>
  </si>
  <si>
    <t>ja</t>
  </si>
  <si>
    <t>Vergoeding mobiele telefoon</t>
  </si>
  <si>
    <t>Vergoeding mobiele telefoon per jaar</t>
  </si>
  <si>
    <t>Vergoeding vaste telefoon per jaar</t>
  </si>
  <si>
    <t>Vergoeding vaste telefoon</t>
  </si>
  <si>
    <t>Berekeningen</t>
  </si>
  <si>
    <t>Franchise voltijd</t>
  </si>
  <si>
    <t>Franchise deeltijd</t>
  </si>
  <si>
    <t>f</t>
  </si>
  <si>
    <t>g</t>
  </si>
  <si>
    <t>a</t>
  </si>
  <si>
    <t>b</t>
  </si>
  <si>
    <t>c</t>
  </si>
  <si>
    <t>Jaartraktement</t>
  </si>
  <si>
    <t>Vakantietoeslag 8%</t>
  </si>
  <si>
    <t>d</t>
  </si>
  <si>
    <t>Bruto grondslag inhouding emeritaat (c)</t>
  </si>
  <si>
    <t>e</t>
  </si>
  <si>
    <t>h</t>
  </si>
  <si>
    <t>i</t>
  </si>
  <si>
    <t>af: franchise (g)</t>
  </si>
  <si>
    <t>Totaal per jaar</t>
  </si>
  <si>
    <t>j</t>
  </si>
  <si>
    <t>Subtotaal na inhouding emeritaat (c - i)</t>
  </si>
  <si>
    <t>maximale grondslag</t>
  </si>
  <si>
    <t>m</t>
  </si>
  <si>
    <t>l</t>
  </si>
  <si>
    <t>n</t>
  </si>
  <si>
    <t>Vakantietoeslag 8%, jaarlijks in mei</t>
  </si>
  <si>
    <t>nee</t>
  </si>
  <si>
    <t>Naam van de predikant</t>
  </si>
  <si>
    <t>van 350 tot 550</t>
  </si>
  <si>
    <t>vanaf 550</t>
  </si>
  <si>
    <t>minder dan 350</t>
  </si>
  <si>
    <t>A</t>
  </si>
  <si>
    <t>B</t>
  </si>
  <si>
    <t>C</t>
  </si>
  <si>
    <t>- het voltijds traktement/regelingsloon (inclusief de vakantietoeslag)</t>
  </si>
  <si>
    <t>- het aantal contracturen per week</t>
  </si>
  <si>
    <t>- de verloonde uren per maand</t>
  </si>
  <si>
    <t>- het aantal CAO-uren (regelingsuren) per week</t>
  </si>
  <si>
    <t>Grondslag bijdrage ZVW (min j, m)</t>
  </si>
  <si>
    <t>Omschrijving</t>
  </si>
  <si>
    <t>Invulveld</t>
  </si>
  <si>
    <t>Opmerking</t>
  </si>
  <si>
    <t>Maandbedrag</t>
  </si>
  <si>
    <t>Jaarbedrag</t>
  </si>
  <si>
    <t>Jaarlijks totaal uit te betalen</t>
  </si>
  <si>
    <t>zie punt 10 van de WAP-regeling</t>
  </si>
  <si>
    <t>titel</t>
  </si>
  <si>
    <t>Bedrag</t>
  </si>
  <si>
    <t>indien nee, vul dan vergoeding studeerkamer in</t>
  </si>
  <si>
    <t>Inhouding 10% van h</t>
  </si>
  <si>
    <t>Bijdrage zorgverzekering 7% van l</t>
  </si>
  <si>
    <r>
      <t>SteunpuntKerk</t>
    </r>
    <r>
      <rPr>
        <b/>
        <i/>
        <sz val="10"/>
        <color theme="0"/>
        <rFont val="Century Gothic"/>
        <family val="2"/>
      </rPr>
      <t>en</t>
    </r>
    <r>
      <rPr>
        <b/>
        <sz val="10"/>
        <color theme="0"/>
        <rFont val="Century Gothic"/>
        <family val="2"/>
      </rPr>
      <t>Werk
NGA Rekenmodel traktementen en vergoedingen 2021</t>
    </r>
  </si>
  <si>
    <r>
      <rPr>
        <b/>
        <sz val="10"/>
        <color theme="0"/>
        <rFont val="Century Gothic"/>
        <family val="2"/>
      </rPr>
      <t>Pensioenfonds Zorg en Welzijn</t>
    </r>
    <r>
      <rPr>
        <sz val="10"/>
        <rFont val="Century Gothic"/>
        <family val="2"/>
      </rPr>
      <t xml:space="preserve">
</t>
    </r>
    <r>
      <rPr>
        <sz val="10"/>
        <color theme="0"/>
        <rFont val="Century Gothic"/>
        <family val="2"/>
      </rPr>
      <t xml:space="preserve">De penningmeester geeft jaarlijks de actuele gegevens over het traktement op bij PFZW. Dit gaat via de portal MijnOrganisatie, zie de </t>
    </r>
    <r>
      <rPr>
        <u/>
        <sz val="10"/>
        <color theme="4" tint="0.39997558519241921"/>
        <rFont val="Century Gothic"/>
        <family val="2"/>
      </rPr>
      <t>SKW Handleiding UPA (https://www.steunpuntkerkenwerk.nl/kerkelijk-personeelsbeleid/predikanten/emeritaat/)</t>
    </r>
    <r>
      <rPr>
        <sz val="10"/>
        <color theme="0"/>
        <rFont val="Century Gothic"/>
        <family val="2"/>
      </rPr>
      <t>, deze is terug te vinden onder het kopje Emeritaat NGK. De volgende gegevens zijn nodig bij het doorgeven:</t>
    </r>
  </si>
  <si>
    <t>Kolom1</t>
  </si>
  <si>
    <t>Vul de groene velden in. Met deze gegevens worden automatisch de maand- en jaarbedragen berekend. Deze vindt u in het onderste deel van de tabel.
Het tabblad Berekeningen toont de berekening van de inhouding emeritaat en van de bijdrage zorgverzekering.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</si>
</sst>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Courier New"/>
    </font>
    <font>
      <sz val="10"/>
      <name val="Courier New"/>
      <family val="3"/>
    </font>
    <font>
      <sz val="10"/>
      <name val="Times New Roman"/>
      <family val="1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9"/>
      <name val="Times New Roman"/>
      <family val="1"/>
    </font>
    <font>
      <sz val="9"/>
      <name val="Courier New"/>
      <family val="3"/>
    </font>
    <font>
      <b/>
      <i/>
      <sz val="10"/>
      <color theme="0"/>
      <name val="Century Gothic"/>
      <family val="2"/>
    </font>
    <font>
      <sz val="10"/>
      <color theme="0"/>
      <name val="Century Gothic"/>
      <family val="2"/>
    </font>
    <font>
      <u/>
      <sz val="10"/>
      <color theme="10"/>
      <name val="Courier New"/>
      <family val="3"/>
    </font>
    <font>
      <u/>
      <sz val="10"/>
      <name val="Courier New"/>
      <family val="3"/>
    </font>
    <font>
      <u/>
      <sz val="10"/>
      <color theme="4" tint="0.39997558519241921"/>
      <name val="Century Gothic"/>
      <family val="2"/>
    </font>
    <font>
      <u/>
      <sz val="1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center"/>
    </xf>
    <xf numFmtId="3" fontId="2" fillId="2" borderId="0" xfId="1" applyNumberFormat="1" applyFont="1" applyFill="1" applyAlignment="1">
      <alignment horizont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horizontal="center" vertical="center" wrapText="1"/>
    </xf>
    <xf numFmtId="4" fontId="7" fillId="5" borderId="3" xfId="0" applyNumberFormat="1" applyFont="1" applyFill="1" applyBorder="1" applyAlignment="1" applyProtection="1">
      <alignment vertical="center"/>
    </xf>
    <xf numFmtId="4" fontId="7" fillId="4" borderId="6" xfId="0" applyNumberFormat="1" applyFont="1" applyFill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vertical="center"/>
    </xf>
    <xf numFmtId="4" fontId="4" fillId="0" borderId="0" xfId="0" applyNumberFormat="1" applyFont="1" applyAlignment="1" applyProtection="1">
      <alignment vertical="center"/>
    </xf>
    <xf numFmtId="4" fontId="4" fillId="0" borderId="0" xfId="0" applyNumberFormat="1" applyFont="1" applyBorder="1" applyAlignment="1" applyProtection="1">
      <alignment horizontal="center" vertical="center" wrapText="1"/>
    </xf>
    <xf numFmtId="4" fontId="4" fillId="0" borderId="0" xfId="0" applyNumberFormat="1" applyFont="1" applyProtection="1"/>
    <xf numFmtId="4" fontId="4" fillId="0" borderId="0" xfId="0" applyNumberFormat="1" applyFont="1" applyBorder="1" applyAlignment="1" applyProtection="1">
      <alignment vertical="center" wrapText="1"/>
    </xf>
    <xf numFmtId="4" fontId="4" fillId="0" borderId="0" xfId="0" applyNumberFormat="1" applyFont="1" applyBorder="1" applyProtection="1"/>
    <xf numFmtId="4" fontId="3" fillId="0" borderId="0" xfId="0" applyNumberFormat="1" applyFont="1" applyBorder="1" applyAlignment="1" applyProtection="1">
      <alignment vertical="center"/>
    </xf>
    <xf numFmtId="0" fontId="4" fillId="0" borderId="0" xfId="0" applyFont="1" applyProtection="1"/>
    <xf numFmtId="4" fontId="4" fillId="0" borderId="0" xfId="0" applyNumberFormat="1" applyFont="1" applyBorder="1" applyAlignment="1" applyProtection="1">
      <alignment horizontal="left" vertical="center" wrapText="1"/>
    </xf>
    <xf numFmtId="4" fontId="8" fillId="0" borderId="0" xfId="0" applyNumberFormat="1" applyFont="1"/>
    <xf numFmtId="4" fontId="5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/>
    <xf numFmtId="4" fontId="7" fillId="4" borderId="7" xfId="0" applyNumberFormat="1" applyFont="1" applyFill="1" applyBorder="1" applyAlignment="1" applyProtection="1">
      <alignment horizontal="left" vertical="center"/>
    </xf>
    <xf numFmtId="4" fontId="7" fillId="4" borderId="5" xfId="0" applyNumberFormat="1" applyFont="1" applyFill="1" applyBorder="1" applyAlignment="1" applyProtection="1">
      <alignment horizontal="left" vertical="center"/>
    </xf>
    <xf numFmtId="4" fontId="7" fillId="5" borderId="4" xfId="0" applyNumberFormat="1" applyFont="1" applyFill="1" applyBorder="1" applyAlignment="1" applyProtection="1">
      <alignment horizontal="left" vertical="center"/>
    </xf>
    <xf numFmtId="4" fontId="7" fillId="5" borderId="2" xfId="0" applyNumberFormat="1" applyFont="1" applyFill="1" applyBorder="1" applyAlignment="1" applyProtection="1">
      <alignment horizontal="left" vertical="center"/>
    </xf>
    <xf numFmtId="4" fontId="4" fillId="8" borderId="0" xfId="0" applyNumberFormat="1" applyFont="1" applyFill="1" applyBorder="1" applyAlignment="1" applyProtection="1">
      <alignment horizontal="left" vertical="center" wrapText="1"/>
      <protection locked="0"/>
    </xf>
    <xf numFmtId="1" fontId="4" fillId="8" borderId="0" xfId="0" applyNumberFormat="1" applyFont="1" applyFill="1" applyBorder="1" applyAlignment="1" applyProtection="1">
      <alignment horizontal="right" vertical="center"/>
      <protection locked="0"/>
    </xf>
    <xf numFmtId="1" fontId="4" fillId="8" borderId="0" xfId="0" applyNumberFormat="1" applyFont="1" applyFill="1" applyBorder="1" applyAlignment="1" applyProtection="1">
      <alignment vertical="center"/>
      <protection locked="0"/>
    </xf>
    <xf numFmtId="10" fontId="4" fillId="8" borderId="0" xfId="0" applyNumberFormat="1" applyFont="1" applyFill="1" applyBorder="1" applyAlignment="1" applyProtection="1">
      <alignment vertical="center"/>
      <protection locked="0"/>
    </xf>
    <xf numFmtId="3" fontId="4" fillId="8" borderId="0" xfId="0" applyNumberFormat="1" applyFont="1" applyFill="1" applyBorder="1" applyAlignment="1" applyProtection="1">
      <alignment vertical="center"/>
      <protection locked="0"/>
    </xf>
    <xf numFmtId="4" fontId="4" fillId="8" borderId="0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Alignment="1">
      <alignment vertical="center"/>
    </xf>
    <xf numFmtId="4" fontId="5" fillId="9" borderId="0" xfId="0" applyNumberFormat="1" applyFont="1" applyFill="1" applyBorder="1" applyAlignment="1">
      <alignment horizontal="center" vertical="center"/>
    </xf>
    <xf numFmtId="4" fontId="5" fillId="9" borderId="0" xfId="0" applyNumberFormat="1" applyFont="1" applyFill="1" applyBorder="1" applyAlignment="1">
      <alignment vertical="center"/>
    </xf>
    <xf numFmtId="4" fontId="5" fillId="6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 applyProtection="1">
      <alignment vertical="center" wrapText="1"/>
    </xf>
    <xf numFmtId="4" fontId="6" fillId="7" borderId="0" xfId="0" applyNumberFormat="1" applyFont="1" applyFill="1" applyBorder="1" applyAlignment="1" applyProtection="1">
      <alignment horizontal="center" vertical="center" wrapText="1"/>
    </xf>
    <xf numFmtId="4" fontId="5" fillId="6" borderId="0" xfId="0" applyNumberFormat="1" applyFont="1" applyFill="1" applyBorder="1" applyAlignment="1" applyProtection="1">
      <alignment horizontal="left" vertical="center" wrapText="1"/>
    </xf>
    <xf numFmtId="4" fontId="15" fillId="3" borderId="1" xfId="2" applyNumberFormat="1" applyFont="1" applyFill="1" applyBorder="1" applyAlignment="1" applyProtection="1">
      <alignment vertical="top" wrapText="1"/>
    </xf>
    <xf numFmtId="4" fontId="13" fillId="3" borderId="8" xfId="2" applyNumberFormat="1" applyFont="1" applyFill="1" applyBorder="1" applyAlignment="1" applyProtection="1">
      <alignment vertical="top" wrapText="1"/>
    </xf>
    <xf numFmtId="4" fontId="7" fillId="5" borderId="4" xfId="0" applyNumberFormat="1" applyFont="1" applyFill="1" applyBorder="1" applyAlignment="1" applyProtection="1">
      <alignment horizontal="left" vertical="center"/>
    </xf>
    <xf numFmtId="4" fontId="7" fillId="5" borderId="2" xfId="0" applyNumberFormat="1" applyFont="1" applyFill="1" applyBorder="1" applyAlignment="1" applyProtection="1">
      <alignment horizontal="left" vertical="center"/>
    </xf>
    <xf numFmtId="4" fontId="6" fillId="7" borderId="0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 2" xfId="1" xr:uid="{00000000-0005-0000-0000-000000000000}"/>
    <cellStyle name="Standa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3" formatCode="#,##0"/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family val="2"/>
        <scheme val="none"/>
      </font>
      <numFmt numFmtId="4" formatCode="#,##0.00"/>
      <alignment horizontal="left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colors>
    <mruColors>
      <color rgb="FFFFFFCC"/>
      <color rgb="FFB72727"/>
      <color rgb="FFD84848"/>
      <color rgb="FFDC5A5A"/>
      <color rgb="FFD749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BAD272-961D-4573-BF0A-3B066DCAFBC1}" name="Tabel1" displayName="Tabel1" ref="A3:C13" totalsRowShown="0" headerRowDxfId="15" dataDxfId="14">
  <tableColumns count="3">
    <tableColumn id="1" xr3:uid="{C065C88A-4BD3-4D58-A80C-890EC9A5269B}" name="Omschrijving" dataDxfId="13"/>
    <tableColumn id="2" xr3:uid="{7EACE3D8-5AB4-4717-8AD3-96A98C9B160E}" name="Invulveld" dataDxfId="12"/>
    <tableColumn id="3" xr3:uid="{8C84DDBC-ECA9-4E7D-A9DE-3C0BA738196E}" name="Opmerking" dataDxfId="11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52769F-8B77-4629-BA4B-0949D72065A4}" name="Tabel2" displayName="Tabel2" ref="A15:C32" totalsRowShown="0" headerRowDxfId="10" dataDxfId="9">
  <tableColumns count="3">
    <tableColumn id="1" xr3:uid="{BF122C0C-6FB8-45D0-B631-A733E8C5583B}" name="Omschrijving" dataDxfId="8"/>
    <tableColumn id="2" xr3:uid="{A6FB7DEF-5554-4F45-9A7A-ED8A320BF537}" name="Maandbedrag" dataDxfId="7"/>
    <tableColumn id="3" xr3:uid="{99FD2B0D-1B70-4156-8447-9C4F372B6F3A}" name="Jaarbedrag" dataDxfId="6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7DEA710-BE2F-4403-9D49-7AC3A15ABD5B}" name="Tabel5" displayName="Tabel5" ref="A2:D17" totalsRowShown="0" headerRowDxfId="5" dataDxfId="4">
  <autoFilter ref="A2:D17" xr:uid="{F799CE27-111F-4E20-B413-B7028F8E0B84}"/>
  <tableColumns count="4">
    <tableColumn id="1" xr3:uid="{8E4EF1C0-1168-45E2-B568-10D87B0E4C12}" name="titel" dataDxfId="3"/>
    <tableColumn id="2" xr3:uid="{E80BFA1D-409D-4D18-A89E-9429B6DB877C}" name="Omschrijving" dataDxfId="2"/>
    <tableColumn id="3" xr3:uid="{C80C015E-F9A1-4DD9-BA40-2A46E97DE33D}" name="Bedrag" dataDxfId="1"/>
    <tableColumn id="4" xr3:uid="{345A89D3-95F7-4273-B373-F4788C296DE9}" name="Kolom1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eunpuntkerkenwerk.nl/kerkelijk-personeelsbeleid/predikanten/emeritaat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3"/>
  <sheetViews>
    <sheetView showGridLines="0" tabSelected="1" zoomScaleNormal="100" workbookViewId="0">
      <selection activeCell="E13" sqref="E13"/>
    </sheetView>
  </sheetViews>
  <sheetFormatPr defaultColWidth="12.75" defaultRowHeight="13.5" x14ac:dyDescent="0.25"/>
  <cols>
    <col min="1" max="1" width="36.625" style="12" customWidth="1"/>
    <col min="2" max="2" width="23" style="12" customWidth="1"/>
    <col min="3" max="3" width="26.875" style="12" customWidth="1"/>
    <col min="4" max="16384" width="12.75" style="12"/>
  </cols>
  <sheetData>
    <row r="1" spans="1:3" ht="40.5" customHeight="1" x14ac:dyDescent="0.25">
      <c r="A1" s="41" t="s">
        <v>80</v>
      </c>
      <c r="B1" s="41"/>
      <c r="C1" s="41"/>
    </row>
    <row r="2" spans="1:3" ht="42" customHeight="1" x14ac:dyDescent="0.25">
      <c r="A2" s="42" t="s">
        <v>83</v>
      </c>
      <c r="B2" s="42"/>
      <c r="C2" s="42"/>
    </row>
    <row r="3" spans="1:3" x14ac:dyDescent="0.25">
      <c r="A3" s="17" t="s">
        <v>68</v>
      </c>
      <c r="B3" s="17" t="s">
        <v>69</v>
      </c>
      <c r="C3" s="17" t="s">
        <v>70</v>
      </c>
    </row>
    <row r="4" spans="1:3" ht="21" customHeight="1" x14ac:dyDescent="0.25">
      <c r="A4" s="17" t="s">
        <v>56</v>
      </c>
      <c r="B4" s="30"/>
      <c r="C4" s="17"/>
    </row>
    <row r="5" spans="1:3" s="10" customFormat="1" ht="21" customHeight="1" x14ac:dyDescent="0.25">
      <c r="A5" s="9" t="s">
        <v>0</v>
      </c>
      <c r="B5" s="31" t="s">
        <v>58</v>
      </c>
      <c r="C5" s="9"/>
    </row>
    <row r="6" spans="1:3" s="10" customFormat="1" ht="21" customHeight="1" x14ac:dyDescent="0.25">
      <c r="A6" s="9" t="s">
        <v>1</v>
      </c>
      <c r="B6" s="32">
        <v>20</v>
      </c>
      <c r="C6" s="9"/>
    </row>
    <row r="7" spans="1:3" s="10" customFormat="1" ht="21" customHeight="1" x14ac:dyDescent="0.25">
      <c r="A7" s="9" t="s">
        <v>2</v>
      </c>
      <c r="B7" s="33">
        <v>1</v>
      </c>
      <c r="C7" s="9"/>
    </row>
    <row r="8" spans="1:3" s="10" customFormat="1" ht="21" customHeight="1" x14ac:dyDescent="0.25">
      <c r="A8" s="9" t="s">
        <v>3</v>
      </c>
      <c r="B8" s="34"/>
      <c r="C8" s="9"/>
    </row>
    <row r="9" spans="1:3" s="10" customFormat="1" ht="21" customHeight="1" x14ac:dyDescent="0.25">
      <c r="A9" s="9" t="s">
        <v>4</v>
      </c>
      <c r="B9" s="34"/>
      <c r="C9" s="9"/>
    </row>
    <row r="10" spans="1:3" s="10" customFormat="1" ht="21" customHeight="1" x14ac:dyDescent="0.25">
      <c r="A10" s="9" t="s">
        <v>29</v>
      </c>
      <c r="B10" s="34"/>
      <c r="C10" s="13" t="s">
        <v>74</v>
      </c>
    </row>
    <row r="11" spans="1:3" s="10" customFormat="1" ht="21" customHeight="1" x14ac:dyDescent="0.25">
      <c r="A11" s="9" t="s">
        <v>28</v>
      </c>
      <c r="B11" s="34"/>
      <c r="C11" s="13" t="s">
        <v>74</v>
      </c>
    </row>
    <row r="12" spans="1:3" s="10" customFormat="1" ht="24.75" customHeight="1" x14ac:dyDescent="0.25">
      <c r="A12" s="9" t="s">
        <v>5</v>
      </c>
      <c r="B12" s="35" t="s">
        <v>55</v>
      </c>
      <c r="C12" s="40" t="s">
        <v>77</v>
      </c>
    </row>
    <row r="13" spans="1:3" s="10" customFormat="1" ht="53.25" customHeight="1" x14ac:dyDescent="0.25">
      <c r="A13" s="9" t="s">
        <v>6</v>
      </c>
      <c r="B13" s="34"/>
      <c r="C13" s="40" t="str">
        <f>IF(B12="nee","Als de predikant zelf in zijn werkruimte voorziet dient daar een financiële vergoeding tegenover te staan. Zie WAP-regeling par.20.",
IF(ISBLANK(B12),"",
IF(B13&lt;&gt;0,"Vergoeding voor studeerkamer alleen invullen als de predikant niet in de pastorie woont","")))</f>
        <v>Als de predikant zelf in zijn werkruimte voorziet dient daar een financiële vergoeding tegenover te staan. Zie WAP-regeling par.20.</v>
      </c>
    </row>
    <row r="14" spans="1:3" s="10" customFormat="1" ht="21" customHeight="1" x14ac:dyDescent="0.25">
      <c r="A14" s="9"/>
      <c r="B14" s="9"/>
      <c r="C14" s="9"/>
    </row>
    <row r="15" spans="1:3" x14ac:dyDescent="0.25">
      <c r="A15" s="9" t="s">
        <v>68</v>
      </c>
      <c r="B15" s="11" t="s">
        <v>71</v>
      </c>
      <c r="C15" s="11" t="s">
        <v>72</v>
      </c>
    </row>
    <row r="16" spans="1:3" ht="21.6" customHeight="1" x14ac:dyDescent="0.25">
      <c r="A16" s="9" t="s">
        <v>7</v>
      </c>
      <c r="B16" s="9">
        <f ca="1">OFFSET(Traktementstabel!A4,B6,MATCH(B5,Berekeningen!B51:B53,0))</f>
        <v>6398</v>
      </c>
      <c r="C16" s="9"/>
    </row>
    <row r="17" spans="1:3" ht="21.6" customHeight="1" x14ac:dyDescent="0.25">
      <c r="A17" s="9" t="s">
        <v>8</v>
      </c>
      <c r="B17" s="9">
        <f ca="1">B16*B7</f>
        <v>6398</v>
      </c>
      <c r="C17" s="9">
        <f ca="1">B17*12</f>
        <v>76776</v>
      </c>
    </row>
    <row r="18" spans="1:3" ht="21.6" customHeight="1" x14ac:dyDescent="0.25">
      <c r="A18" s="9" t="s">
        <v>10</v>
      </c>
      <c r="B18" s="9">
        <f ca="1">C18/12</f>
        <v>-581.73</v>
      </c>
      <c r="C18" s="9">
        <f ca="1">-Berekeningen!C12</f>
        <v>-6980.71</v>
      </c>
    </row>
    <row r="19" spans="1:3" ht="21.6" customHeight="1" x14ac:dyDescent="0.25">
      <c r="A19" s="9" t="s">
        <v>11</v>
      </c>
      <c r="B19" s="9">
        <f ca="1">SUM(B17:B18)</f>
        <v>5816.27</v>
      </c>
      <c r="C19" s="9">
        <f ca="1">SUM(C17:C18)</f>
        <v>69795.289999999994</v>
      </c>
    </row>
    <row r="20" spans="1:3" ht="21.6" customHeight="1" x14ac:dyDescent="0.25">
      <c r="A20" s="9" t="s">
        <v>12</v>
      </c>
      <c r="B20" s="9">
        <f ca="1">C20/12</f>
        <v>340.15</v>
      </c>
      <c r="C20" s="9">
        <f ca="1">Berekeningen!C17</f>
        <v>4081.77</v>
      </c>
    </row>
    <row r="21" spans="1:3" ht="21.6" customHeight="1" x14ac:dyDescent="0.25">
      <c r="A21" s="9" t="s">
        <v>13</v>
      </c>
      <c r="B21" s="9">
        <f t="shared" ref="B21:B29" si="0">C21/12</f>
        <v>75</v>
      </c>
      <c r="C21" s="9">
        <f>900*B7</f>
        <v>900</v>
      </c>
    </row>
    <row r="22" spans="1:3" ht="21.6" customHeight="1" x14ac:dyDescent="0.25">
      <c r="A22" s="9" t="s">
        <v>14</v>
      </c>
      <c r="B22" s="9">
        <f t="shared" si="0"/>
        <v>66.67</v>
      </c>
      <c r="C22" s="9">
        <v>800</v>
      </c>
    </row>
    <row r="23" spans="1:3" ht="21.6" customHeight="1" x14ac:dyDescent="0.25">
      <c r="A23" s="9" t="s">
        <v>15</v>
      </c>
      <c r="B23" s="9">
        <f t="shared" si="0"/>
        <v>83.33</v>
      </c>
      <c r="C23" s="9">
        <v>1000</v>
      </c>
    </row>
    <row r="24" spans="1:3" ht="21.6" customHeight="1" x14ac:dyDescent="0.25">
      <c r="A24" s="9" t="s">
        <v>16</v>
      </c>
      <c r="B24" s="9">
        <f t="shared" si="0"/>
        <v>0</v>
      </c>
      <c r="C24" s="9">
        <f>0.35*B8</f>
        <v>0</v>
      </c>
    </row>
    <row r="25" spans="1:3" ht="21.6" customHeight="1" x14ac:dyDescent="0.25">
      <c r="A25" s="9" t="s">
        <v>17</v>
      </c>
      <c r="B25" s="9">
        <f t="shared" si="0"/>
        <v>0</v>
      </c>
      <c r="C25" s="9">
        <f>0.05*B9</f>
        <v>0</v>
      </c>
    </row>
    <row r="26" spans="1:3" ht="21.6" customHeight="1" x14ac:dyDescent="0.25">
      <c r="A26" s="9" t="s">
        <v>30</v>
      </c>
      <c r="B26" s="9">
        <f t="shared" si="0"/>
        <v>0</v>
      </c>
      <c r="C26" s="9">
        <f>B10</f>
        <v>0</v>
      </c>
    </row>
    <row r="27" spans="1:3" ht="21.6" customHeight="1" x14ac:dyDescent="0.25">
      <c r="A27" s="9" t="s">
        <v>27</v>
      </c>
      <c r="B27" s="9">
        <f t="shared" si="0"/>
        <v>0</v>
      </c>
      <c r="C27" s="9">
        <f>B11</f>
        <v>0</v>
      </c>
    </row>
    <row r="28" spans="1:3" ht="21.6" customHeight="1" x14ac:dyDescent="0.25">
      <c r="A28" s="9" t="s">
        <v>18</v>
      </c>
      <c r="B28" s="9">
        <f>C28/12</f>
        <v>0</v>
      </c>
      <c r="C28" s="9">
        <f>-IF(B12="ja",12.96%*12*B16,0)</f>
        <v>0</v>
      </c>
    </row>
    <row r="29" spans="1:3" ht="21.6" customHeight="1" x14ac:dyDescent="0.25">
      <c r="A29" s="9" t="s">
        <v>19</v>
      </c>
      <c r="B29" s="9">
        <f t="shared" si="0"/>
        <v>0</v>
      </c>
      <c r="C29" s="9">
        <f>B13</f>
        <v>0</v>
      </c>
    </row>
    <row r="30" spans="1:3" ht="21.6" customHeight="1" x14ac:dyDescent="0.25">
      <c r="A30" s="9" t="s">
        <v>20</v>
      </c>
      <c r="B30" s="9">
        <f ca="1">SUM(B19:B29)</f>
        <v>6381.42</v>
      </c>
      <c r="C30" s="9">
        <f ca="1">SUM(C19:C29)</f>
        <v>76577.06</v>
      </c>
    </row>
    <row r="31" spans="1:3" ht="21.6" customHeight="1" x14ac:dyDescent="0.25">
      <c r="A31" s="13" t="s">
        <v>54</v>
      </c>
      <c r="B31" s="9"/>
      <c r="C31" s="9">
        <f ca="1">8%*C17</f>
        <v>6142.08</v>
      </c>
    </row>
    <row r="32" spans="1:3" ht="21.6" customHeight="1" x14ac:dyDescent="0.25">
      <c r="A32" s="14" t="s">
        <v>73</v>
      </c>
      <c r="B32" s="9"/>
      <c r="C32" s="9">
        <f ca="1">SUM(C30:C31)</f>
        <v>82719.14</v>
      </c>
    </row>
    <row r="33" spans="1:6" ht="21" customHeight="1" x14ac:dyDescent="0.25">
      <c r="A33" s="14"/>
      <c r="B33" s="14"/>
      <c r="C33" s="14"/>
    </row>
    <row r="34" spans="1:6" ht="69.599999999999994" customHeight="1" thickBot="1" x14ac:dyDescent="0.3">
      <c r="A34" s="43" t="s">
        <v>81</v>
      </c>
      <c r="B34" s="44"/>
      <c r="C34" s="44"/>
      <c r="D34" s="15"/>
      <c r="E34" s="15"/>
      <c r="F34" s="15"/>
    </row>
    <row r="35" spans="1:6" ht="14.25" thickTop="1" x14ac:dyDescent="0.25">
      <c r="A35" s="26" t="s">
        <v>63</v>
      </c>
      <c r="B35" s="27"/>
      <c r="C35" s="8">
        <f ca="1">ROUNDUP(B16*12.96,0)</f>
        <v>82919</v>
      </c>
    </row>
    <row r="36" spans="1:6" ht="21" customHeight="1" x14ac:dyDescent="0.25">
      <c r="A36" s="28" t="s">
        <v>66</v>
      </c>
      <c r="B36" s="29"/>
      <c r="C36" s="7">
        <v>40</v>
      </c>
    </row>
    <row r="37" spans="1:6" ht="21" customHeight="1" x14ac:dyDescent="0.25">
      <c r="A37" s="26" t="s">
        <v>64</v>
      </c>
      <c r="B37" s="27"/>
      <c r="C37" s="8">
        <f>C36*B7</f>
        <v>40</v>
      </c>
    </row>
    <row r="38" spans="1:6" ht="21" customHeight="1" x14ac:dyDescent="0.25">
      <c r="A38" s="45" t="s">
        <v>65</v>
      </c>
      <c r="B38" s="46"/>
      <c r="C38" s="7">
        <f>C37*52/12</f>
        <v>173.33</v>
      </c>
    </row>
    <row r="39" spans="1:6" ht="21" customHeight="1" x14ac:dyDescent="0.25"/>
    <row r="43" spans="1:6" x14ac:dyDescent="0.25">
      <c r="B43" s="16"/>
    </row>
    <row r="44" spans="1:6" x14ac:dyDescent="0.25">
      <c r="B44" s="16"/>
    </row>
    <row r="45" spans="1:6" x14ac:dyDescent="0.25">
      <c r="B45" s="16"/>
      <c r="C45" s="16"/>
    </row>
    <row r="46" spans="1:6" x14ac:dyDescent="0.25">
      <c r="B46" s="16"/>
      <c r="C46" s="16"/>
    </row>
    <row r="47" spans="1:6" x14ac:dyDescent="0.25">
      <c r="B47" s="16"/>
      <c r="C47" s="16"/>
    </row>
    <row r="48" spans="1:6" x14ac:dyDescent="0.25">
      <c r="B48" s="16"/>
      <c r="C48" s="16"/>
    </row>
    <row r="49" spans="1:3" x14ac:dyDescent="0.25">
      <c r="B49" s="16"/>
      <c r="C49" s="16"/>
    </row>
    <row r="50" spans="1:3" x14ac:dyDescent="0.25">
      <c r="A50" s="16"/>
      <c r="B50" s="16"/>
      <c r="C50" s="16"/>
    </row>
    <row r="51" spans="1:3" x14ac:dyDescent="0.25">
      <c r="A51" s="16"/>
      <c r="B51" s="16"/>
      <c r="C51" s="16"/>
    </row>
    <row r="52" spans="1:3" x14ac:dyDescent="0.25">
      <c r="A52" s="16"/>
      <c r="B52" s="16"/>
      <c r="C52" s="16"/>
    </row>
    <row r="53" spans="1:3" x14ac:dyDescent="0.25">
      <c r="A53" s="16"/>
      <c r="B53" s="16"/>
      <c r="C53" s="16"/>
    </row>
    <row r="54" spans="1:3" x14ac:dyDescent="0.25">
      <c r="A54" s="16"/>
      <c r="B54" s="16"/>
      <c r="C54" s="16"/>
    </row>
    <row r="55" spans="1:3" x14ac:dyDescent="0.25">
      <c r="A55" s="16"/>
      <c r="B55" s="16"/>
      <c r="C55" s="16"/>
    </row>
    <row r="56" spans="1:3" x14ac:dyDescent="0.25">
      <c r="A56" s="16"/>
      <c r="B56" s="16"/>
      <c r="C56" s="16"/>
    </row>
    <row r="57" spans="1:3" x14ac:dyDescent="0.25">
      <c r="A57" s="16"/>
      <c r="B57" s="16"/>
      <c r="C57" s="16"/>
    </row>
    <row r="58" spans="1:3" x14ac:dyDescent="0.25">
      <c r="A58" s="16"/>
      <c r="B58" s="16"/>
      <c r="C58" s="16"/>
    </row>
    <row r="59" spans="1:3" x14ac:dyDescent="0.25">
      <c r="A59" s="16"/>
      <c r="B59" s="16"/>
      <c r="C59" s="16"/>
    </row>
    <row r="60" spans="1:3" x14ac:dyDescent="0.25">
      <c r="A60" s="16"/>
      <c r="B60" s="16"/>
      <c r="C60" s="16"/>
    </row>
    <row r="61" spans="1:3" x14ac:dyDescent="0.25">
      <c r="A61" s="16"/>
      <c r="B61" s="16"/>
      <c r="C61" s="16"/>
    </row>
    <row r="62" spans="1:3" x14ac:dyDescent="0.25">
      <c r="A62" s="16"/>
      <c r="B62" s="16"/>
      <c r="C62" s="16"/>
    </row>
    <row r="63" spans="1:3" x14ac:dyDescent="0.25">
      <c r="A63" s="16"/>
      <c r="B63" s="16"/>
      <c r="C63" s="16"/>
    </row>
  </sheetData>
  <sheetProtection sheet="1" objects="1" scenarios="1"/>
  <mergeCells count="4">
    <mergeCell ref="A1:C1"/>
    <mergeCell ref="A2:C2"/>
    <mergeCell ref="A34:C34"/>
    <mergeCell ref="A38:B38"/>
  </mergeCells>
  <phoneticPr fontId="0" type="noConversion"/>
  <dataValidations count="4">
    <dataValidation type="whole" operator="greaterThanOrEqual" showInputMessage="1" showErrorMessage="1" sqref="B13 B8:B9" xr:uid="{00000000-0002-0000-0000-000000000000}">
      <formula1>0</formula1>
    </dataValidation>
    <dataValidation type="whole" operator="greaterThanOrEqual" allowBlank="1" showInputMessage="1" showErrorMessage="1" sqref="B10:B11" xr:uid="{00000000-0002-0000-0000-000002000000}">
      <formula1>0</formula1>
    </dataValidation>
    <dataValidation type="decimal" allowBlank="1" showInputMessage="1" showErrorMessage="1" error="deeltijd tussen 10% en 110%" sqref="B7" xr:uid="{00000000-0002-0000-0000-000003000000}">
      <formula1>0.1</formula1>
      <formula2>1</formula2>
    </dataValidation>
    <dataValidation type="whole" allowBlank="1" showInputMessage="1" showErrorMessage="1" sqref="B6" xr:uid="{00000000-0002-0000-0000-000004000000}">
      <formula1>0</formula1>
      <formula2>20</formula2>
    </dataValidation>
  </dataValidations>
  <hyperlinks>
    <hyperlink ref="A34:C34" r:id="rId1" display="https://www.steunpuntkerkenwerk.nl/kerkelijk-personeelsbeleid/predikanten/emeritaat/" xr:uid="{094B105B-C271-4018-9C8E-9432717731A8}"/>
  </hyperlinks>
  <pageMargins left="0.51181102362204722" right="0.51181102362204722" top="0.39370078740157483" bottom="0.39370078740157483" header="0.51181102362204722" footer="0.51181102362204722"/>
  <pageSetup paperSize="9" orientation="portrait" r:id="rId2"/>
  <headerFooter alignWithMargins="0"/>
  <ignoredErrors>
    <ignoredError sqref="C28 B19" formula="1"/>
  </ignoredErrors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Maak een keuze" error="Kies ja of nee." xr:uid="{00000000-0002-0000-0000-000001000000}">
          <x14:formula1>
            <xm:f>Berekeningen!$B$56:$B$57</xm:f>
          </x14:formula1>
          <xm:sqref>B12</xm:sqref>
        </x14:dataValidation>
        <x14:dataValidation type="list" allowBlank="1" showInputMessage="1" showErrorMessage="1" errorTitle="Maak een keuze" error="Klik op het grijze pijltje en kies de juiste optie." xr:uid="{00000000-0002-0000-0000-000005000000}">
          <x14:formula1>
            <xm:f>Berekeningen!$B$51:$B$53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"/>
  <sheetViews>
    <sheetView zoomScaleNormal="100" workbookViewId="0">
      <selection activeCell="B3" sqref="B3"/>
    </sheetView>
  </sheetViews>
  <sheetFormatPr defaultColWidth="12.75" defaultRowHeight="12" x14ac:dyDescent="0.2"/>
  <cols>
    <col min="1" max="1" width="3.625" style="24" customWidth="1"/>
    <col min="2" max="2" width="37.75" style="18" customWidth="1"/>
    <col min="3" max="3" width="15.125" style="18" customWidth="1"/>
    <col min="4" max="16384" width="12.75" style="18"/>
  </cols>
  <sheetData>
    <row r="1" spans="1:4" ht="26.25" customHeight="1" x14ac:dyDescent="0.2">
      <c r="A1" s="47" t="s">
        <v>31</v>
      </c>
      <c r="B1" s="47"/>
      <c r="C1" s="47"/>
    </row>
    <row r="2" spans="1:4" s="20" customFormat="1" ht="25.5" hidden="1" customHeight="1" x14ac:dyDescent="0.25">
      <c r="A2" s="19" t="s">
        <v>75</v>
      </c>
      <c r="B2" s="5" t="s">
        <v>68</v>
      </c>
      <c r="C2" s="5" t="s">
        <v>76</v>
      </c>
      <c r="D2" s="36" t="s">
        <v>82</v>
      </c>
    </row>
    <row r="3" spans="1:4" s="20" customFormat="1" ht="14.25" x14ac:dyDescent="0.25">
      <c r="A3" s="19" t="s">
        <v>36</v>
      </c>
      <c r="B3" s="5" t="s">
        <v>39</v>
      </c>
      <c r="C3" s="5">
        <f ca="1">Rekenmodel!C17</f>
        <v>76776</v>
      </c>
      <c r="D3" s="36"/>
    </row>
    <row r="4" spans="1:4" s="20" customFormat="1" ht="14.25" x14ac:dyDescent="0.25">
      <c r="A4" s="19" t="s">
        <v>37</v>
      </c>
      <c r="B4" s="5" t="s">
        <v>40</v>
      </c>
      <c r="C4" s="5">
        <f ca="1">C3*8%</f>
        <v>6142.08</v>
      </c>
      <c r="D4" s="36"/>
    </row>
    <row r="5" spans="1:4" s="20" customFormat="1" ht="15" thickBot="1" x14ac:dyDescent="0.3">
      <c r="A5" s="21" t="s">
        <v>38</v>
      </c>
      <c r="B5" s="22" t="s">
        <v>47</v>
      </c>
      <c r="C5" s="22">
        <f ca="1">C3+C4</f>
        <v>82918.080000000002</v>
      </c>
      <c r="D5" s="36"/>
    </row>
    <row r="6" spans="1:4" s="20" customFormat="1" ht="14.25" x14ac:dyDescent="0.25">
      <c r="A6" s="19"/>
      <c r="B6" s="5"/>
      <c r="C6" s="5"/>
      <c r="D6" s="36"/>
    </row>
    <row r="7" spans="1:4" s="20" customFormat="1" ht="14.25" x14ac:dyDescent="0.25">
      <c r="A7" s="19" t="s">
        <v>41</v>
      </c>
      <c r="B7" s="5" t="s">
        <v>42</v>
      </c>
      <c r="C7" s="5">
        <f ca="1">C5</f>
        <v>82918.080000000002</v>
      </c>
      <c r="D7" s="36"/>
    </row>
    <row r="8" spans="1:4" s="20" customFormat="1" ht="14.25" x14ac:dyDescent="0.25">
      <c r="A8" s="19" t="s">
        <v>43</v>
      </c>
      <c r="B8" s="5" t="s">
        <v>46</v>
      </c>
      <c r="C8" s="5">
        <f>-C10</f>
        <v>-13111</v>
      </c>
      <c r="D8" s="36"/>
    </row>
    <row r="9" spans="1:4" s="20" customFormat="1" ht="14.25" x14ac:dyDescent="0.25">
      <c r="A9" s="19" t="s">
        <v>34</v>
      </c>
      <c r="B9" s="37" t="s">
        <v>32</v>
      </c>
      <c r="C9" s="38">
        <v>13111</v>
      </c>
      <c r="D9" s="36"/>
    </row>
    <row r="10" spans="1:4" s="20" customFormat="1" ht="14.25" x14ac:dyDescent="0.25">
      <c r="A10" s="19" t="s">
        <v>35</v>
      </c>
      <c r="B10" s="19" t="s">
        <v>33</v>
      </c>
      <c r="C10" s="39">
        <f>C9*Rekenmodel!B7</f>
        <v>13111</v>
      </c>
      <c r="D10" s="36"/>
    </row>
    <row r="11" spans="1:4" s="20" customFormat="1" ht="14.25" x14ac:dyDescent="0.25">
      <c r="A11" s="19" t="s">
        <v>44</v>
      </c>
      <c r="B11" s="5" t="s">
        <v>9</v>
      </c>
      <c r="C11" s="5">
        <f ca="1">C7+C8</f>
        <v>69807.08</v>
      </c>
      <c r="D11" s="36"/>
    </row>
    <row r="12" spans="1:4" s="20" customFormat="1" ht="15" thickBot="1" x14ac:dyDescent="0.3">
      <c r="A12" s="21" t="s">
        <v>45</v>
      </c>
      <c r="B12" s="22" t="s">
        <v>78</v>
      </c>
      <c r="C12" s="22">
        <f ca="1">10%*C11</f>
        <v>6980.71</v>
      </c>
      <c r="D12" s="36"/>
    </row>
    <row r="13" spans="1:4" s="20" customFormat="1" ht="25.5" customHeight="1" x14ac:dyDescent="0.25">
      <c r="A13" s="19"/>
      <c r="B13" s="5"/>
      <c r="C13" s="5"/>
      <c r="D13" s="36"/>
    </row>
    <row r="14" spans="1:4" s="20" customFormat="1" ht="14.25" x14ac:dyDescent="0.25">
      <c r="A14" s="19" t="s">
        <v>48</v>
      </c>
      <c r="B14" s="5" t="s">
        <v>49</v>
      </c>
      <c r="C14" s="5">
        <f ca="1">C5-C12</f>
        <v>75937.37</v>
      </c>
      <c r="D14" s="36"/>
    </row>
    <row r="15" spans="1:4" s="20" customFormat="1" ht="14.25" x14ac:dyDescent="0.25">
      <c r="A15" s="19" t="s">
        <v>52</v>
      </c>
      <c r="B15" s="5" t="s">
        <v>67</v>
      </c>
      <c r="C15" s="5">
        <f ca="1">MIN(C14,C16)</f>
        <v>58311</v>
      </c>
      <c r="D15" s="36"/>
    </row>
    <row r="16" spans="1:4" s="20" customFormat="1" ht="14.25" x14ac:dyDescent="0.25">
      <c r="A16" s="19" t="s">
        <v>51</v>
      </c>
      <c r="B16" s="6" t="s">
        <v>50</v>
      </c>
      <c r="C16" s="5">
        <v>58311</v>
      </c>
      <c r="D16" s="36"/>
    </row>
    <row r="17" spans="1:4" s="20" customFormat="1" ht="14.25" x14ac:dyDescent="0.25">
      <c r="A17" s="19" t="s">
        <v>53</v>
      </c>
      <c r="B17" s="5" t="s">
        <v>79</v>
      </c>
      <c r="C17" s="23">
        <f ca="1">7%*C15</f>
        <v>4081.77</v>
      </c>
      <c r="D17" s="36"/>
    </row>
    <row r="18" spans="1:4" ht="13.5" customHeight="1" x14ac:dyDescent="0.2"/>
    <row r="19" spans="1:4" ht="13.5" customHeight="1" x14ac:dyDescent="0.2"/>
    <row r="20" spans="1:4" ht="13.5" customHeight="1" x14ac:dyDescent="0.2"/>
    <row r="21" spans="1:4" ht="13.5" customHeight="1" x14ac:dyDescent="0.2"/>
    <row r="51" spans="2:2" x14ac:dyDescent="0.2">
      <c r="B51" s="25" t="s">
        <v>59</v>
      </c>
    </row>
    <row r="52" spans="2:2" x14ac:dyDescent="0.2">
      <c r="B52" s="25" t="s">
        <v>57</v>
      </c>
    </row>
    <row r="53" spans="2:2" x14ac:dyDescent="0.2">
      <c r="B53" s="25" t="s">
        <v>58</v>
      </c>
    </row>
    <row r="54" spans="2:2" x14ac:dyDescent="0.2">
      <c r="B54" s="25"/>
    </row>
    <row r="55" spans="2:2" x14ac:dyDescent="0.2">
      <c r="B55" s="25"/>
    </row>
    <row r="56" spans="2:2" x14ac:dyDescent="0.2">
      <c r="B56" s="25" t="s">
        <v>26</v>
      </c>
    </row>
    <row r="57" spans="2:2" x14ac:dyDescent="0.2">
      <c r="B57" s="25" t="s">
        <v>55</v>
      </c>
    </row>
  </sheetData>
  <sheetProtection sheet="1" objects="1" scenarios="1"/>
  <mergeCells count="1">
    <mergeCell ref="A1:C1"/>
  </mergeCells>
  <pageMargins left="0.51181102362204722" right="0.51181102362204722" top="0.39370078740157483" bottom="0.78740157480314965" header="0.51181102362204722" footer="0.51181102362204722"/>
  <pageSetup paperSize="9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4"/>
  <sheetViews>
    <sheetView workbookViewId="0">
      <selection activeCell="E24" sqref="E24"/>
    </sheetView>
  </sheetViews>
  <sheetFormatPr defaultColWidth="12.625" defaultRowHeight="12.75" x14ac:dyDescent="0.2"/>
  <cols>
    <col min="1" max="1" width="16.375" style="2" customWidth="1"/>
    <col min="2" max="4" width="16.625" style="2" customWidth="1"/>
    <col min="5" max="16384" width="12.625" style="2"/>
  </cols>
  <sheetData>
    <row r="1" spans="1:4" ht="25.5" x14ac:dyDescent="0.2">
      <c r="A1" s="1" t="s">
        <v>21</v>
      </c>
      <c r="B1" s="1" t="s">
        <v>22</v>
      </c>
      <c r="C1" s="1" t="s">
        <v>23</v>
      </c>
      <c r="D1" s="1" t="s">
        <v>24</v>
      </c>
    </row>
    <row r="2" spans="1:4" x14ac:dyDescent="0.2">
      <c r="A2" s="1"/>
      <c r="B2" s="1" t="s">
        <v>60</v>
      </c>
      <c r="C2" s="1" t="s">
        <v>61</v>
      </c>
      <c r="D2" s="1" t="s">
        <v>62</v>
      </c>
    </row>
    <row r="3" spans="1:4" x14ac:dyDescent="0.2">
      <c r="A3" s="3" t="s">
        <v>1</v>
      </c>
      <c r="B3" s="3" t="s">
        <v>25</v>
      </c>
      <c r="C3" s="3" t="s">
        <v>25</v>
      </c>
      <c r="D3" s="3" t="s">
        <v>25</v>
      </c>
    </row>
    <row r="4" spans="1:4" x14ac:dyDescent="0.2">
      <c r="A4" s="2">
        <v>0</v>
      </c>
      <c r="B4" s="4">
        <v>3383</v>
      </c>
      <c r="C4" s="4">
        <v>3978</v>
      </c>
      <c r="D4" s="4">
        <v>4137</v>
      </c>
    </row>
    <row r="5" spans="1:4" x14ac:dyDescent="0.2">
      <c r="A5" s="2">
        <v>1</v>
      </c>
      <c r="B5" s="4">
        <v>3552</v>
      </c>
      <c r="C5" s="4">
        <v>4066</v>
      </c>
      <c r="D5" s="4">
        <v>4228</v>
      </c>
    </row>
    <row r="6" spans="1:4" x14ac:dyDescent="0.2">
      <c r="A6" s="2">
        <v>2</v>
      </c>
      <c r="B6" s="4">
        <v>3635</v>
      </c>
      <c r="C6" s="4">
        <v>4137</v>
      </c>
      <c r="D6" s="4">
        <v>4319</v>
      </c>
    </row>
    <row r="7" spans="1:4" x14ac:dyDescent="0.2">
      <c r="A7" s="2">
        <v>3</v>
      </c>
      <c r="B7" s="4">
        <v>3812</v>
      </c>
      <c r="C7" s="4">
        <v>4228</v>
      </c>
      <c r="D7" s="4">
        <v>4406</v>
      </c>
    </row>
    <row r="8" spans="1:4" x14ac:dyDescent="0.2">
      <c r="A8" s="2">
        <v>4</v>
      </c>
      <c r="B8" s="4">
        <v>3973</v>
      </c>
      <c r="C8" s="4">
        <v>4295</v>
      </c>
      <c r="D8" s="4">
        <v>4522</v>
      </c>
    </row>
    <row r="9" spans="1:4" x14ac:dyDescent="0.2">
      <c r="A9" s="2">
        <v>5</v>
      </c>
      <c r="B9" s="4">
        <v>4047</v>
      </c>
      <c r="C9" s="4">
        <v>4364</v>
      </c>
      <c r="D9" s="4">
        <v>4640</v>
      </c>
    </row>
    <row r="10" spans="1:4" x14ac:dyDescent="0.2">
      <c r="A10" s="2">
        <v>6</v>
      </c>
      <c r="B10" s="4">
        <v>4137</v>
      </c>
      <c r="C10" s="4">
        <v>4431</v>
      </c>
      <c r="D10" s="4">
        <v>4752</v>
      </c>
    </row>
    <row r="11" spans="1:4" x14ac:dyDescent="0.2">
      <c r="A11" s="2">
        <v>7</v>
      </c>
      <c r="B11" s="4">
        <v>4228</v>
      </c>
      <c r="C11" s="4">
        <v>4499</v>
      </c>
      <c r="D11" s="4">
        <v>4870</v>
      </c>
    </row>
    <row r="12" spans="1:4" x14ac:dyDescent="0.2">
      <c r="A12" s="2">
        <v>8</v>
      </c>
      <c r="B12" s="4">
        <v>4319</v>
      </c>
      <c r="C12" s="4">
        <v>4590</v>
      </c>
      <c r="D12" s="4">
        <v>4952</v>
      </c>
    </row>
    <row r="13" spans="1:4" x14ac:dyDescent="0.2">
      <c r="A13" s="2">
        <v>9</v>
      </c>
      <c r="B13" s="4">
        <v>4406</v>
      </c>
      <c r="C13" s="4">
        <v>4681</v>
      </c>
      <c r="D13" s="4">
        <v>5083</v>
      </c>
    </row>
    <row r="14" spans="1:4" x14ac:dyDescent="0.2">
      <c r="A14" s="2">
        <v>10</v>
      </c>
      <c r="B14" s="4">
        <v>4499</v>
      </c>
      <c r="C14" s="4">
        <v>4769</v>
      </c>
      <c r="D14" s="4">
        <v>5228</v>
      </c>
    </row>
    <row r="15" spans="1:4" x14ac:dyDescent="0.2">
      <c r="A15" s="2">
        <v>11</v>
      </c>
      <c r="B15" s="4">
        <v>4590</v>
      </c>
      <c r="C15" s="4">
        <v>4870</v>
      </c>
      <c r="D15" s="4">
        <v>5357</v>
      </c>
    </row>
    <row r="16" spans="1:4" x14ac:dyDescent="0.2">
      <c r="A16" s="2">
        <v>12</v>
      </c>
      <c r="B16" s="4">
        <v>4680</v>
      </c>
      <c r="C16" s="4">
        <v>4952</v>
      </c>
      <c r="D16" s="4">
        <v>5493</v>
      </c>
    </row>
    <row r="17" spans="1:4" x14ac:dyDescent="0.2">
      <c r="A17" s="2">
        <v>13</v>
      </c>
      <c r="B17" s="4">
        <v>4750</v>
      </c>
      <c r="C17" s="4">
        <v>5044</v>
      </c>
      <c r="D17" s="4">
        <v>5627</v>
      </c>
    </row>
    <row r="18" spans="1:4" x14ac:dyDescent="0.2">
      <c r="A18" s="2">
        <v>14</v>
      </c>
      <c r="B18" s="4">
        <v>4815</v>
      </c>
      <c r="C18" s="4">
        <v>5131</v>
      </c>
      <c r="D18" s="4">
        <v>5790</v>
      </c>
    </row>
    <row r="19" spans="1:4" x14ac:dyDescent="0.2">
      <c r="A19" s="2">
        <v>15</v>
      </c>
      <c r="B19" s="4">
        <v>4860</v>
      </c>
      <c r="C19" s="4">
        <v>5228</v>
      </c>
      <c r="D19" s="4">
        <v>5891</v>
      </c>
    </row>
    <row r="20" spans="1:4" x14ac:dyDescent="0.2">
      <c r="A20" s="2">
        <v>16</v>
      </c>
      <c r="B20" s="4">
        <v>4931</v>
      </c>
      <c r="C20" s="4">
        <v>5357</v>
      </c>
      <c r="D20" s="4">
        <v>6046</v>
      </c>
    </row>
    <row r="21" spans="1:4" x14ac:dyDescent="0.2">
      <c r="A21" s="2">
        <v>17</v>
      </c>
      <c r="B21" s="4">
        <v>5003</v>
      </c>
      <c r="C21" s="4">
        <v>5493</v>
      </c>
      <c r="D21" s="4">
        <v>6106</v>
      </c>
    </row>
    <row r="22" spans="1:4" x14ac:dyDescent="0.2">
      <c r="A22" s="2">
        <v>18</v>
      </c>
      <c r="B22" s="4">
        <v>5074</v>
      </c>
      <c r="C22" s="4">
        <v>5552</v>
      </c>
      <c r="D22" s="4">
        <v>6184</v>
      </c>
    </row>
    <row r="23" spans="1:4" x14ac:dyDescent="0.2">
      <c r="A23" s="2">
        <v>19</v>
      </c>
      <c r="B23" s="4">
        <v>5151</v>
      </c>
      <c r="C23" s="4">
        <v>5627</v>
      </c>
      <c r="D23" s="4">
        <v>6272</v>
      </c>
    </row>
    <row r="24" spans="1:4" x14ac:dyDescent="0.2">
      <c r="A24" s="2">
        <v>20</v>
      </c>
      <c r="B24" s="4">
        <v>5228</v>
      </c>
      <c r="C24" s="4">
        <v>5694</v>
      </c>
      <c r="D24" s="4">
        <v>6398</v>
      </c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9" ma:contentTypeDescription="Create a new document." ma:contentTypeScope="" ma:versionID="80061b0e0d5964921a18d79f4eeb4103">
  <xsd:schema xmlns:xsd="http://www.w3.org/2001/XMLSchema" xmlns:xs="http://www.w3.org/2001/XMLSchema" xmlns:p="http://schemas.microsoft.com/office/2006/metadata/properties" xmlns:ns2="bdf8f3cc-2e16-402e-aa70-8325446701b1" targetNamespace="http://schemas.microsoft.com/office/2006/metadata/properties" ma:root="true" ma:fieldsID="78927615bf73ab4ae7b80bc73416aaa9" ns2:_="">
    <xsd:import namespace="bdf8f3cc-2e16-402e-aa70-8325446701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946898-A2D0-4C4D-8B3F-F62913C7F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9C87AE-B84F-4BE1-A02F-72FDA5F1A3A8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bdf8f3cc-2e16-402e-aa70-8325446701b1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A9BA40B-CD64-459B-937F-9C7FCFFB1B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Rekenmodel</vt:lpstr>
      <vt:lpstr>Berekeningen</vt:lpstr>
      <vt:lpstr>Traktementstabel</vt:lpstr>
      <vt:lpstr>Rekenmodel!Afdrukbereik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Mariët Apperloo</cp:lastModifiedBy>
  <cp:lastPrinted>2020-12-17T12:26:38Z</cp:lastPrinted>
  <dcterms:created xsi:type="dcterms:W3CDTF">2003-11-21T19:44:55Z</dcterms:created>
  <dcterms:modified xsi:type="dcterms:W3CDTF">2020-12-17T14:09:45Z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0x010100D66E91BE9719214CBE985C35E58EB2FD</vt:lpwstr>
  </property>
</Properties>
</file>