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Kerkelijk Werkers/"/>
    </mc:Choice>
  </mc:AlternateContent>
  <xr:revisionPtr revIDLastSave="4" documentId="8_{7557C967-BD6C-47E1-AEC0-ED019E8C34F2}" xr6:coauthVersionLast="47" xr6:coauthVersionMax="47" xr10:uidLastSave="{BDE260E9-DED5-44DA-BA68-AF3989574146}"/>
  <bookViews>
    <workbookView xWindow="-24090" yWindow="2445" windowWidth="18690" windowHeight="11145" xr2:uid="{00000000-000D-0000-FFFF-FFFF00000000}"/>
  </bookViews>
  <sheets>
    <sheet name="Rekenmodel" sheetId="1" r:id="rId1"/>
    <sheet name="Salaristabel 2024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60" i="1"/>
  <c r="C19" i="1"/>
  <c r="B34" i="1" l="1"/>
  <c r="B19" i="1"/>
  <c r="C34" i="1" l="1"/>
  <c r="B64" i="1" l="1"/>
  <c r="B11" i="1" l="1"/>
  <c r="B13" i="1" l="1"/>
  <c r="B33" i="1" s="1"/>
  <c r="C33" i="1" s="1"/>
  <c r="C18" i="1"/>
  <c r="C20" i="1" s="1"/>
  <c r="B18" i="1"/>
  <c r="B35" i="1" l="1"/>
  <c r="B36" i="1" s="1"/>
  <c r="C21" i="1"/>
  <c r="C23" i="1" s="1"/>
  <c r="C35" i="1" l="1"/>
  <c r="C36" i="1"/>
  <c r="B41" i="1"/>
  <c r="C41" i="1" s="1"/>
  <c r="C26" i="1"/>
  <c r="C27" i="1" s="1"/>
  <c r="B20" i="1"/>
  <c r="B21" i="1" s="1"/>
  <c r="B23" i="1" l="1"/>
  <c r="B24" i="1" l="1"/>
  <c r="B26" i="1" s="1"/>
  <c r="B15" i="1" s="1"/>
  <c r="B27" i="1" l="1"/>
  <c r="B40" i="1" s="1"/>
  <c r="C40" i="1" s="1"/>
  <c r="B39" i="1" l="1"/>
  <c r="C39" i="1" s="1"/>
  <c r="B38" i="1"/>
  <c r="C38" i="1" s="1"/>
  <c r="B42" i="1" l="1"/>
  <c r="C42" i="1" s="1"/>
  <c r="B44" i="1" l="1"/>
  <c r="C44" i="1" s="1"/>
</calcChain>
</file>

<file path=xl/sharedStrings.xml><?xml version="1.0" encoding="utf-8"?>
<sst xmlns="http://schemas.openxmlformats.org/spreadsheetml/2006/main" count="77" uniqueCount="71">
  <si>
    <t>vakantietoeslag 8%</t>
  </si>
  <si>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</si>
  <si>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</si>
  <si>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</si>
  <si>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</si>
  <si>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</si>
  <si>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</si>
  <si>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</si>
  <si>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</si>
  <si>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</si>
  <si>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</si>
  <si>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</si>
  <si>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A/B</t>
  </si>
  <si>
    <t>per maand</t>
  </si>
  <si>
    <t>jaartraktement fulltime (AP incl. deeltijdfactor)</t>
  </si>
  <si>
    <t>Inhouding per jaar</t>
  </si>
  <si>
    <t>met deeltijdfactor (OP)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</si>
  <si>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</si>
  <si>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</si>
  <si>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</si>
  <si>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</si>
  <si>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</si>
  <si>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Invullen (kiezen)</t>
  </si>
  <si>
    <t>eventuele toeslag (jaarbedrag)</t>
  </si>
  <si>
    <t>OP-premie</t>
  </si>
  <si>
    <t>AP-premie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</si>
  <si>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</si>
  <si>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</si>
  <si>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</si>
  <si>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</si>
  <si>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</si>
  <si>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</si>
  <si>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</si>
  <si>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</si>
  <si>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</si>
  <si>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</si>
  <si>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</si>
  <si>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</si>
  <si>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</si>
  <si>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</si>
  <si>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</si>
  <si>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</si>
  <si>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</si>
  <si>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</si>
  <si>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</si>
  <si>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</si>
  <si>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</si>
  <si>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</si>
  <si>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</si>
  <si>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</si>
  <si>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</si>
  <si>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</si>
  <si>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</si>
  <si>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</si>
  <si>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Contracturen</t>
  </si>
  <si>
    <t>Deeltijdfactor in procenten (38 u = 100%)</t>
  </si>
  <si>
    <t>0-15</t>
  </si>
  <si>
    <t>Omschrijving</t>
  </si>
  <si>
    <t>Keuzemogelijkheid</t>
  </si>
  <si>
    <t>Overzicht salaris</t>
  </si>
  <si>
    <t>Vul de gele velden in. 
Met deze gegevens worden automatisch de andere bedragen berekend.</t>
  </si>
  <si>
    <t>Subtotaal:</t>
  </si>
  <si>
    <t>Indicatie werkgeverslasten totaal</t>
  </si>
  <si>
    <t>Schaal A</t>
  </si>
  <si>
    <t>Schaal B</t>
  </si>
  <si>
    <t>* Na 9 dienstjaren is er geen groei meer in de tredes van schaal A.</t>
  </si>
  <si>
    <t>Werkgeverspremies 2024</t>
  </si>
  <si>
    <t>Rekenmodel kerkelijk werker 2024
voor maandsalaris en in te houden pensioenpremie</t>
  </si>
  <si>
    <t>Eventuele  toeslag (uit te betalen jaarbedrag)</t>
  </si>
  <si>
    <t>AOF(laag)/WIA en WKO</t>
  </si>
  <si>
    <t>Sociale lasten (AOF-WKO/WHK/WW/ZvW)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</si>
</sst>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  <font>
      <sz val="8"/>
      <color theme="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0" fontId="5" fillId="0" borderId="12" xfId="1" applyFont="1" applyBorder="1" applyAlignment="1">
      <alignment horizontal="center"/>
    </xf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4" fillId="6" borderId="4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Protection="1">
      <protection locked="0"/>
    </xf>
    <xf numFmtId="4" fontId="3" fillId="5" borderId="0" xfId="0" applyNumberFormat="1" applyFont="1" applyFill="1"/>
    <xf numFmtId="4" fontId="4" fillId="3" borderId="0" xfId="0" applyNumberFormat="1" applyFont="1" applyFill="1"/>
    <xf numFmtId="4" fontId="4" fillId="3" borderId="0" xfId="0" quotePrefix="1" applyNumberFormat="1" applyFont="1" applyFill="1"/>
    <xf numFmtId="10" fontId="4" fillId="3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/>
    <xf numFmtId="4" fontId="4" fillId="5" borderId="8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4" fillId="0" borderId="7" xfId="0" applyNumberFormat="1" applyFont="1" applyBorder="1"/>
    <xf numFmtId="4" fontId="3" fillId="3" borderId="5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10" fontId="4" fillId="3" borderId="8" xfId="0" applyNumberFormat="1" applyFont="1" applyFill="1" applyBorder="1"/>
    <xf numFmtId="4" fontId="4" fillId="3" borderId="9" xfId="0" applyNumberFormat="1" applyFont="1" applyFill="1" applyBorder="1"/>
    <xf numFmtId="0" fontId="9" fillId="3" borderId="0" xfId="0" applyFont="1" applyFill="1"/>
    <xf numFmtId="4" fontId="3" fillId="5" borderId="4" xfId="0" applyNumberFormat="1" applyFont="1" applyFill="1" applyBorder="1"/>
    <xf numFmtId="4" fontId="2" fillId="3" borderId="0" xfId="0" applyNumberFormat="1" applyFont="1" applyFill="1"/>
    <xf numFmtId="0" fontId="10" fillId="3" borderId="0" xfId="0" applyFont="1" applyFill="1"/>
    <xf numFmtId="0" fontId="5" fillId="3" borderId="0" xfId="0" applyFont="1" applyFill="1"/>
    <xf numFmtId="3" fontId="10" fillId="3" borderId="0" xfId="0" applyNumberFormat="1" applyFont="1" applyFill="1" applyAlignment="1">
      <alignment horizontal="right"/>
    </xf>
    <xf numFmtId="0" fontId="4" fillId="3" borderId="0" xfId="0" applyFont="1" applyFill="1"/>
    <xf numFmtId="3" fontId="5" fillId="3" borderId="0" xfId="0" applyNumberFormat="1" applyFont="1" applyFill="1"/>
    <xf numFmtId="4" fontId="5" fillId="3" borderId="0" xfId="0" applyNumberFormat="1" applyFont="1" applyFill="1"/>
    <xf numFmtId="0" fontId="3" fillId="3" borderId="0" xfId="0" applyFont="1" applyFill="1" applyAlignment="1">
      <alignment horizontal="right"/>
    </xf>
    <xf numFmtId="3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8" fillId="2" borderId="7" xfId="0" applyNumberFormat="1" applyFont="1" applyFill="1" applyBorder="1"/>
    <xf numFmtId="4" fontId="2" fillId="2" borderId="0" xfId="0" applyNumberFormat="1" applyFont="1" applyFill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11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/>
    <xf numFmtId="0" fontId="7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3" fontId="15" fillId="2" borderId="12" xfId="1" applyNumberFormat="1" applyFont="1" applyFill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0" xfId="1" applyFont="1"/>
    <xf numFmtId="10" fontId="5" fillId="0" borderId="0" xfId="1" applyNumberFormat="1" applyFont="1"/>
    <xf numFmtId="0" fontId="6" fillId="0" borderId="0" xfId="1" applyFont="1"/>
    <xf numFmtId="4" fontId="12" fillId="4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 indent="6"/>
    </xf>
    <xf numFmtId="0" fontId="12" fillId="4" borderId="0" xfId="0" applyFont="1" applyFill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" fontId="12" fillId="4" borderId="5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1158553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showGridLines="0" tabSelected="1" topLeftCell="A3" zoomScaleNormal="100" workbookViewId="0">
      <selection activeCell="B24" sqref="B24"/>
    </sheetView>
  </sheetViews>
  <sheetFormatPr defaultColWidth="12.69921875" defaultRowHeight="13.8" x14ac:dyDescent="0.3"/>
  <cols>
    <col min="1" max="1" width="45.59765625" style="2" customWidth="1"/>
    <col min="2" max="2" width="14.19921875" style="2" customWidth="1"/>
    <col min="3" max="3" width="14.59765625" style="2" customWidth="1"/>
    <col min="4" max="4" width="11.69921875" style="2" customWidth="1"/>
    <col min="5" max="16384" width="12.69921875" style="2"/>
  </cols>
  <sheetData>
    <row r="1" spans="1:4" ht="48" customHeight="1" x14ac:dyDescent="0.3">
      <c r="A1" s="82" t="s">
        <v>60</v>
      </c>
      <c r="B1" s="82"/>
      <c r="C1" s="82"/>
      <c r="D1" s="7"/>
    </row>
    <row r="2" spans="1:4" ht="32.25" customHeight="1" x14ac:dyDescent="0.3">
      <c r="A2" s="81" t="s">
        <v>67</v>
      </c>
      <c r="B2" s="81"/>
      <c r="C2" s="81"/>
      <c r="D2" s="7"/>
    </row>
    <row r="3" spans="1:4" x14ac:dyDescent="0.3">
      <c r="A3" s="16" t="s">
        <v>57</v>
      </c>
      <c r="B3" s="16" t="s">
        <v>22</v>
      </c>
      <c r="C3" s="16" t="s">
        <v>58</v>
      </c>
      <c r="D3" s="7"/>
    </row>
    <row r="4" spans="1:4" x14ac:dyDescent="0.3">
      <c r="A4" s="17" t="s">
        <v>9</v>
      </c>
      <c r="B4" s="11" t="s">
        <v>10</v>
      </c>
      <c r="C4" s="17" t="s">
        <v>12</v>
      </c>
      <c r="D4" s="9" t="s">
        <v>10</v>
      </c>
    </row>
    <row r="5" spans="1:4" x14ac:dyDescent="0.3">
      <c r="A5" s="17" t="s">
        <v>1</v>
      </c>
      <c r="B5" s="12">
        <v>10</v>
      </c>
      <c r="C5" s="18" t="s">
        <v>56</v>
      </c>
      <c r="D5" s="9" t="s">
        <v>11</v>
      </c>
    </row>
    <row r="6" spans="1:4" x14ac:dyDescent="0.3">
      <c r="A6" s="17" t="s">
        <v>68</v>
      </c>
      <c r="B6" s="13">
        <v>0</v>
      </c>
      <c r="C6" s="18"/>
      <c r="D6" s="8"/>
    </row>
    <row r="7" spans="1:4" x14ac:dyDescent="0.3">
      <c r="A7" s="17" t="s">
        <v>54</v>
      </c>
      <c r="B7" s="15">
        <v>16</v>
      </c>
      <c r="C7" s="18"/>
      <c r="D7" s="8"/>
    </row>
    <row r="8" spans="1:4" x14ac:dyDescent="0.3">
      <c r="A8" s="17" t="s">
        <v>55</v>
      </c>
      <c r="B8" s="19">
        <f>B7/38</f>
        <v>0.42109999999999997</v>
      </c>
      <c r="C8" s="17"/>
      <c r="D8" s="8"/>
    </row>
    <row r="9" spans="1:4" x14ac:dyDescent="0.3">
      <c r="A9" s="20"/>
      <c r="B9" s="21"/>
      <c r="C9" s="20"/>
      <c r="D9" s="8"/>
    </row>
    <row r="10" spans="1:4" ht="14.4" x14ac:dyDescent="0.3">
      <c r="A10" s="84" t="s">
        <v>59</v>
      </c>
      <c r="B10" s="84"/>
      <c r="C10" s="84"/>
      <c r="D10" s="8"/>
    </row>
    <row r="11" spans="1:4" ht="13.5" customHeight="1" x14ac:dyDescent="0.3">
      <c r="A11" s="22" t="s">
        <v>4</v>
      </c>
      <c r="B11" s="23">
        <f ca="1">OFFSET('Salaristabel 2024'!B2,B5,IF(B4="A",0,1))</f>
        <v>3840</v>
      </c>
      <c r="C11" s="24"/>
      <c r="D11" s="7"/>
    </row>
    <row r="12" spans="1:4" ht="13.5" customHeight="1" x14ac:dyDescent="0.3">
      <c r="A12" s="25"/>
      <c r="B12" s="17"/>
      <c r="C12" s="26"/>
      <c r="D12" s="7"/>
    </row>
    <row r="13" spans="1:4" ht="13.5" customHeight="1" x14ac:dyDescent="0.3">
      <c r="A13" s="27" t="s">
        <v>7</v>
      </c>
      <c r="B13" s="28">
        <f ca="1">B11*B8</f>
        <v>1617.02</v>
      </c>
      <c r="C13" s="29"/>
      <c r="D13" s="7"/>
    </row>
    <row r="14" spans="1:4" ht="13.5" customHeight="1" x14ac:dyDescent="0.3">
      <c r="A14" s="25"/>
      <c r="B14" s="17"/>
      <c r="C14" s="26"/>
      <c r="D14" s="7"/>
    </row>
    <row r="15" spans="1:4" ht="13.5" customHeight="1" x14ac:dyDescent="0.3">
      <c r="A15" s="30" t="s">
        <v>8</v>
      </c>
      <c r="B15" s="31">
        <f ca="1">(B26/12)+(C26/12)</f>
        <v>153.69</v>
      </c>
      <c r="C15" s="32"/>
      <c r="D15" s="7"/>
    </row>
    <row r="16" spans="1:4" ht="13.5" customHeight="1" x14ac:dyDescent="0.3">
      <c r="A16" s="33"/>
      <c r="B16" s="20"/>
      <c r="C16" s="20"/>
      <c r="D16" s="7"/>
    </row>
    <row r="17" spans="1:4" ht="13.5" customHeight="1" x14ac:dyDescent="0.3">
      <c r="A17" s="34" t="s">
        <v>5</v>
      </c>
      <c r="B17" s="35" t="s">
        <v>24</v>
      </c>
      <c r="C17" s="36" t="s">
        <v>25</v>
      </c>
      <c r="D17" s="7"/>
    </row>
    <row r="18" spans="1:4" ht="13.5" customHeight="1" x14ac:dyDescent="0.3">
      <c r="A18" s="25" t="s">
        <v>14</v>
      </c>
      <c r="B18" s="17">
        <f ca="1">12*B11</f>
        <v>46080</v>
      </c>
      <c r="C18" s="26">
        <f ca="1">+B8*12*B11</f>
        <v>19404.29</v>
      </c>
      <c r="D18" s="7"/>
    </row>
    <row r="19" spans="1:4" ht="13.5" customHeight="1" x14ac:dyDescent="0.3">
      <c r="A19" s="25" t="s">
        <v>23</v>
      </c>
      <c r="B19" s="17">
        <f>B6/B8</f>
        <v>0</v>
      </c>
      <c r="C19" s="26">
        <f>B6</f>
        <v>0</v>
      </c>
      <c r="D19" s="7"/>
    </row>
    <row r="20" spans="1:4" ht="13.5" customHeight="1" x14ac:dyDescent="0.3">
      <c r="A20" s="25" t="s">
        <v>0</v>
      </c>
      <c r="B20" s="37">
        <f ca="1">B18*8%</f>
        <v>3686.4</v>
      </c>
      <c r="C20" s="38">
        <f ca="1">C18*8%</f>
        <v>1552.34</v>
      </c>
    </row>
    <row r="21" spans="1:4" ht="13.5" customHeight="1" x14ac:dyDescent="0.3">
      <c r="A21" s="25" t="s">
        <v>2</v>
      </c>
      <c r="B21" s="17">
        <f ca="1">SUM(B18:B20)</f>
        <v>49766.400000000001</v>
      </c>
      <c r="C21" s="26">
        <f ca="1">SUM(C18:C20)</f>
        <v>20956.63</v>
      </c>
    </row>
    <row r="22" spans="1:4" ht="13.5" customHeight="1" x14ac:dyDescent="0.3">
      <c r="A22" s="25" t="s">
        <v>6</v>
      </c>
      <c r="B22" s="37">
        <v>-15816</v>
      </c>
      <c r="C22" s="38">
        <v>-26819</v>
      </c>
    </row>
    <row r="23" spans="1:4" ht="13.5" customHeight="1" x14ac:dyDescent="0.3">
      <c r="A23" s="25" t="s">
        <v>3</v>
      </c>
      <c r="B23" s="17">
        <f ca="1">SUM(B21:B22)</f>
        <v>33950.400000000001</v>
      </c>
      <c r="C23" s="26">
        <f ca="1">SUM(C21:C22)</f>
        <v>-5862.37</v>
      </c>
    </row>
    <row r="24" spans="1:4" ht="13.5" customHeight="1" x14ac:dyDescent="0.3">
      <c r="A24" s="25" t="s">
        <v>16</v>
      </c>
      <c r="B24" s="17">
        <f ca="1">B23*B8</f>
        <v>14296.51</v>
      </c>
      <c r="C24" s="26"/>
    </row>
    <row r="25" spans="1:4" ht="13.5" customHeight="1" x14ac:dyDescent="0.3">
      <c r="A25" s="25" t="s">
        <v>50</v>
      </c>
      <c r="B25" s="19">
        <v>0.129</v>
      </c>
      <c r="C25" s="39">
        <v>2.5000000000000001E-3</v>
      </c>
    </row>
    <row r="26" spans="1:4" ht="13.5" customHeight="1" x14ac:dyDescent="0.3">
      <c r="A26" s="25" t="s">
        <v>15</v>
      </c>
      <c r="B26" s="17">
        <f ca="1">B24*B25</f>
        <v>1844.25</v>
      </c>
      <c r="C26" s="26">
        <f ca="1">IF(C23&lt;0,0,C23*C25)</f>
        <v>0</v>
      </c>
    </row>
    <row r="27" spans="1:4" ht="13.5" customHeight="1" x14ac:dyDescent="0.3">
      <c r="A27" s="40" t="s">
        <v>13</v>
      </c>
      <c r="B27" s="37">
        <f ca="1">B26/12</f>
        <v>153.69</v>
      </c>
      <c r="C27" s="38">
        <f ca="1">C26/12</f>
        <v>0</v>
      </c>
    </row>
    <row r="28" spans="1:4" ht="13.5" customHeight="1" x14ac:dyDescent="0.3"/>
    <row r="29" spans="1:4" ht="13.5" customHeight="1" x14ac:dyDescent="0.3">
      <c r="A29" s="83" t="s">
        <v>41</v>
      </c>
      <c r="B29" s="83"/>
      <c r="C29" s="83"/>
    </row>
    <row r="30" spans="1:4" ht="13.5" customHeight="1" x14ac:dyDescent="0.3">
      <c r="A30" s="41"/>
      <c r="B30" s="42" t="s">
        <v>22</v>
      </c>
      <c r="C30" s="43"/>
      <c r="D30" s="10" t="s">
        <v>34</v>
      </c>
    </row>
    <row r="31" spans="1:4" ht="13.5" customHeight="1" x14ac:dyDescent="0.3">
      <c r="A31" s="44" t="s">
        <v>53</v>
      </c>
      <c r="B31" s="14" t="s">
        <v>35</v>
      </c>
      <c r="C31" s="45" t="s">
        <v>36</v>
      </c>
      <c r="D31" s="10" t="s">
        <v>35</v>
      </c>
    </row>
    <row r="32" spans="1:4" ht="13.5" customHeight="1" x14ac:dyDescent="0.3">
      <c r="A32" s="45"/>
      <c r="B32" s="46" t="s">
        <v>13</v>
      </c>
      <c r="C32" s="46" t="s">
        <v>27</v>
      </c>
    </row>
    <row r="33" spans="1:3" ht="13.5" customHeight="1" x14ac:dyDescent="0.3">
      <c r="A33" s="47" t="s">
        <v>26</v>
      </c>
      <c r="B33" s="48">
        <f ca="1">B13</f>
        <v>1617</v>
      </c>
      <c r="C33" s="48">
        <f ca="1">B33*12</f>
        <v>19404</v>
      </c>
    </row>
    <row r="34" spans="1:3" ht="13.5" customHeight="1" x14ac:dyDescent="0.3">
      <c r="A34" s="47" t="s">
        <v>43</v>
      </c>
      <c r="B34" s="49">
        <f>B6/12</f>
        <v>0</v>
      </c>
      <c r="C34" s="48">
        <f>B34*12</f>
        <v>0</v>
      </c>
    </row>
    <row r="35" spans="1:3" x14ac:dyDescent="0.3">
      <c r="A35" s="47" t="s">
        <v>28</v>
      </c>
      <c r="B35" s="48">
        <f ca="1">0.08*B33</f>
        <v>129</v>
      </c>
      <c r="C35" s="48">
        <f t="shared" ref="C35:C44" ca="1" si="0">B35*12</f>
        <v>1548</v>
      </c>
    </row>
    <row r="36" spans="1:3" x14ac:dyDescent="0.3">
      <c r="A36" s="50" t="s">
        <v>61</v>
      </c>
      <c r="B36" s="51">
        <f ca="1">SUM(B33:B35)</f>
        <v>1746</v>
      </c>
      <c r="C36" s="51">
        <f t="shared" ca="1" si="0"/>
        <v>20952</v>
      </c>
    </row>
    <row r="37" spans="1:3" x14ac:dyDescent="0.3">
      <c r="A37" s="44" t="s">
        <v>29</v>
      </c>
      <c r="B37" s="48"/>
      <c r="C37" s="48"/>
    </row>
    <row r="38" spans="1:3" ht="13.95" customHeight="1" x14ac:dyDescent="0.3">
      <c r="A38" s="47" t="s">
        <v>30</v>
      </c>
      <c r="B38" s="48">
        <f ca="1">B27+C27</f>
        <v>154</v>
      </c>
      <c r="C38" s="48">
        <f t="shared" ca="1" si="0"/>
        <v>1848</v>
      </c>
    </row>
    <row r="39" spans="1:3" ht="13.95" customHeight="1" x14ac:dyDescent="0.3">
      <c r="A39" s="47" t="s">
        <v>70</v>
      </c>
      <c r="B39" s="48">
        <f ca="1">IF((B36-B27-C27)/21.75&gt;$C$60,(21.75*($C$60)*$B$64)/100,(+B36-B27-C27)*$B$64/100)</f>
        <v>274</v>
      </c>
      <c r="C39" s="48">
        <f t="shared" ca="1" si="0"/>
        <v>3288</v>
      </c>
    </row>
    <row r="40" spans="1:3" ht="13.95" customHeight="1" x14ac:dyDescent="0.3">
      <c r="A40" s="47" t="s">
        <v>38</v>
      </c>
      <c r="B40" s="48">
        <f>IF(B31="j",+((B36-B27-C27)*B66)/100,0)</f>
        <v>0</v>
      </c>
      <c r="C40" s="48">
        <f t="shared" si="0"/>
        <v>0</v>
      </c>
    </row>
    <row r="41" spans="1:3" ht="13.95" customHeight="1" x14ac:dyDescent="0.3">
      <c r="A41" s="47" t="s">
        <v>37</v>
      </c>
      <c r="B41" s="48">
        <f ca="1">B36*B69/100</f>
        <v>48</v>
      </c>
      <c r="C41" s="48">
        <f t="shared" ca="1" si="0"/>
        <v>576</v>
      </c>
    </row>
    <row r="42" spans="1:3" x14ac:dyDescent="0.3">
      <c r="A42" s="50" t="s">
        <v>61</v>
      </c>
      <c r="B42" s="51">
        <f ca="1">SUM(B38:B41)</f>
        <v>476</v>
      </c>
      <c r="C42" s="51">
        <f t="shared" ca="1" si="0"/>
        <v>5712</v>
      </c>
    </row>
    <row r="43" spans="1:3" ht="13.95" customHeight="1" x14ac:dyDescent="0.3">
      <c r="A43" s="45"/>
      <c r="B43" s="48"/>
      <c r="C43" s="48"/>
    </row>
    <row r="44" spans="1:3" x14ac:dyDescent="0.3">
      <c r="A44" s="52" t="s">
        <v>62</v>
      </c>
      <c r="B44" s="51">
        <f ca="1">+B36+B42</f>
        <v>2222</v>
      </c>
      <c r="C44" s="51">
        <f t="shared" ca="1" si="0"/>
        <v>26664</v>
      </c>
    </row>
    <row r="45" spans="1:3" x14ac:dyDescent="0.3">
      <c r="A45" s="45"/>
      <c r="B45" s="48"/>
      <c r="C45" s="48"/>
    </row>
    <row r="46" spans="1:3" x14ac:dyDescent="0.3">
      <c r="A46" s="53" t="s">
        <v>39</v>
      </c>
      <c r="B46" s="48"/>
      <c r="C46" s="48"/>
    </row>
    <row r="47" spans="1:3" x14ac:dyDescent="0.3">
      <c r="A47" s="53" t="s">
        <v>40</v>
      </c>
      <c r="B47" s="48"/>
      <c r="C47" s="48"/>
    </row>
    <row r="48" spans="1:3" x14ac:dyDescent="0.3">
      <c r="A48" s="45"/>
      <c r="B48" s="48"/>
      <c r="C48" s="48"/>
    </row>
    <row r="50" spans="1:4" ht="14.4" x14ac:dyDescent="0.3">
      <c r="A50" s="85" t="s">
        <v>42</v>
      </c>
      <c r="B50" s="86"/>
      <c r="C50" s="87"/>
    </row>
    <row r="51" spans="1:4" ht="14.4" x14ac:dyDescent="0.3">
      <c r="A51" s="54"/>
      <c r="B51" s="55"/>
      <c r="C51" s="56"/>
    </row>
    <row r="52" spans="1:4" x14ac:dyDescent="0.3">
      <c r="A52" s="57" t="s">
        <v>17</v>
      </c>
      <c r="B52" s="55"/>
      <c r="C52" s="56"/>
    </row>
    <row r="53" spans="1:4" x14ac:dyDescent="0.3">
      <c r="A53" s="58" t="s">
        <v>18</v>
      </c>
      <c r="B53" s="55"/>
      <c r="C53" s="56"/>
    </row>
    <row r="54" spans="1:4" x14ac:dyDescent="0.3">
      <c r="A54" s="57" t="s">
        <v>19</v>
      </c>
      <c r="B54" s="55"/>
      <c r="C54" s="56"/>
    </row>
    <row r="55" spans="1:4" x14ac:dyDescent="0.3">
      <c r="A55" s="58" t="s">
        <v>20</v>
      </c>
      <c r="B55" s="55"/>
      <c r="C55" s="56"/>
    </row>
    <row r="56" spans="1:4" x14ac:dyDescent="0.3">
      <c r="A56" s="59" t="s">
        <v>21</v>
      </c>
      <c r="B56" s="55"/>
      <c r="C56" s="56"/>
    </row>
    <row r="57" spans="1:4" x14ac:dyDescent="0.3">
      <c r="A57" s="60"/>
      <c r="B57" s="55"/>
      <c r="C57" s="56"/>
    </row>
    <row r="58" spans="1:4" ht="14.4" x14ac:dyDescent="0.3">
      <c r="A58" s="61" t="s">
        <v>66</v>
      </c>
      <c r="B58" s="62"/>
      <c r="C58" s="63" t="s">
        <v>31</v>
      </c>
      <c r="D58" s="7"/>
    </row>
    <row r="59" spans="1:4" x14ac:dyDescent="0.3">
      <c r="A59" s="64"/>
      <c r="B59" s="65" t="s">
        <v>46</v>
      </c>
      <c r="C59" s="63" t="s">
        <v>32</v>
      </c>
      <c r="D59" s="7"/>
    </row>
    <row r="60" spans="1:4" x14ac:dyDescent="0.3">
      <c r="A60" s="64" t="s">
        <v>69</v>
      </c>
      <c r="B60" s="66">
        <f>6.18+0.5</f>
        <v>6.68</v>
      </c>
      <c r="C60" s="67">
        <v>275.49</v>
      </c>
      <c r="D60" s="7"/>
    </row>
    <row r="61" spans="1:4" x14ac:dyDescent="0.3">
      <c r="A61" s="64" t="s">
        <v>47</v>
      </c>
      <c r="B61" s="66">
        <v>1.29</v>
      </c>
      <c r="C61" s="67"/>
      <c r="D61" s="7"/>
    </row>
    <row r="62" spans="1:4" x14ac:dyDescent="0.3">
      <c r="A62" s="64" t="s">
        <v>48</v>
      </c>
      <c r="B62" s="66">
        <v>2.64</v>
      </c>
      <c r="C62" s="67"/>
      <c r="D62" s="7"/>
    </row>
    <row r="63" spans="1:4" x14ac:dyDescent="0.3">
      <c r="A63" s="64" t="s">
        <v>33</v>
      </c>
      <c r="B63" s="66">
        <v>6.57</v>
      </c>
      <c r="C63" s="67"/>
      <c r="D63" s="7"/>
    </row>
    <row r="64" spans="1:4" x14ac:dyDescent="0.3">
      <c r="A64" s="68"/>
      <c r="B64" s="69">
        <f>SUM(B60:B63)</f>
        <v>17.18</v>
      </c>
      <c r="C64" s="70"/>
      <c r="D64" s="7"/>
    </row>
    <row r="65" spans="1:4" x14ac:dyDescent="0.3">
      <c r="A65" s="71" t="s">
        <v>51</v>
      </c>
      <c r="B65" s="66"/>
      <c r="C65" s="70"/>
      <c r="D65" s="7"/>
    </row>
    <row r="66" spans="1:4" x14ac:dyDescent="0.3">
      <c r="A66" s="64" t="s">
        <v>49</v>
      </c>
      <c r="B66" s="66">
        <v>5</v>
      </c>
      <c r="C66" s="70"/>
      <c r="D66" s="7"/>
    </row>
    <row r="67" spans="1:4" x14ac:dyDescent="0.3">
      <c r="A67" s="68"/>
      <c r="B67" s="66"/>
      <c r="C67" s="67"/>
      <c r="D67" s="7"/>
    </row>
    <row r="68" spans="1:4" x14ac:dyDescent="0.3">
      <c r="A68" s="71" t="s">
        <v>44</v>
      </c>
      <c r="B68" s="72"/>
      <c r="C68" s="70"/>
      <c r="D68" s="7"/>
    </row>
    <row r="69" spans="1:4" x14ac:dyDescent="0.3">
      <c r="A69" s="64" t="s">
        <v>45</v>
      </c>
      <c r="B69" s="66">
        <v>2.75</v>
      </c>
      <c r="C69" s="70"/>
      <c r="D69" s="7"/>
    </row>
    <row r="70" spans="1:4" x14ac:dyDescent="0.3">
      <c r="A70" s="68" t="s">
        <v>52</v>
      </c>
      <c r="B70" s="72"/>
      <c r="C70" s="70"/>
      <c r="D70" s="7"/>
    </row>
    <row r="71" spans="1:4" x14ac:dyDescent="0.3">
      <c r="A71" s="73"/>
      <c r="B71" s="74"/>
      <c r="C71" s="75"/>
      <c r="D71" s="7"/>
    </row>
    <row r="72" spans="1:4" x14ac:dyDescent="0.3">
      <c r="A72" s="7"/>
      <c r="B72" s="7"/>
      <c r="C72" s="7"/>
      <c r="D72" s="7"/>
    </row>
    <row r="73" spans="1:4" x14ac:dyDescent="0.3">
      <c r="A73" s="7"/>
      <c r="B73" s="7"/>
      <c r="C73" s="7"/>
      <c r="D73" s="7"/>
    </row>
  </sheetData>
  <sheetProtection sheet="1" objects="1" scenarios="1"/>
  <mergeCells count="5">
    <mergeCell ref="A2:C2"/>
    <mergeCell ref="A1:C1"/>
    <mergeCell ref="A29:C29"/>
    <mergeCell ref="A10:C10"/>
    <mergeCell ref="A50:C50"/>
  </mergeCells>
  <phoneticPr fontId="0" type="noConversion"/>
  <dataValidations count="4">
    <dataValidation type="whole" showInputMessage="1" showErrorMessage="1" sqref="B5" xr:uid="{00000000-0002-0000-0000-000000000000}">
      <formula1>0</formula1>
      <formula2>15</formula2>
    </dataValidation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1" xr:uid="{53EB7A15-0DE6-4803-B2A1-E54F76EB0B89}">
      <formula1>$D$30:$D$31</formula1>
    </dataValidation>
  </dataValidations>
  <pageMargins left="0.35433070866141736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"/>
  <sheetViews>
    <sheetView zoomScale="140" zoomScaleNormal="140" workbookViewId="0">
      <selection activeCell="B23" sqref="B23"/>
    </sheetView>
  </sheetViews>
  <sheetFormatPr defaultColWidth="12.59765625" defaultRowHeight="13.8" x14ac:dyDescent="0.3"/>
  <cols>
    <col min="1" max="1" width="16.3984375" style="1" customWidth="1"/>
    <col min="2" max="2" width="16.59765625" style="1" customWidth="1"/>
    <col min="3" max="16384" width="12.59765625" style="1"/>
  </cols>
  <sheetData>
    <row r="1" spans="1:5" x14ac:dyDescent="0.3">
      <c r="A1" s="77" t="s">
        <v>1</v>
      </c>
      <c r="B1" s="77" t="s">
        <v>63</v>
      </c>
      <c r="C1" s="77" t="s">
        <v>64</v>
      </c>
      <c r="D1" s="78"/>
    </row>
    <row r="2" spans="1:5" x14ac:dyDescent="0.3">
      <c r="A2" s="4">
        <v>0</v>
      </c>
      <c r="B2" s="5">
        <v>3001</v>
      </c>
      <c r="C2" s="6"/>
      <c r="D2" s="78"/>
      <c r="E2" s="3"/>
    </row>
    <row r="3" spans="1:5" x14ac:dyDescent="0.3">
      <c r="A3" s="4">
        <v>1</v>
      </c>
      <c r="B3" s="5">
        <v>3146</v>
      </c>
      <c r="C3" s="6"/>
      <c r="D3" s="79"/>
      <c r="E3" s="3"/>
    </row>
    <row r="4" spans="1:5" x14ac:dyDescent="0.3">
      <c r="A4" s="4">
        <v>2</v>
      </c>
      <c r="B4" s="5">
        <v>3305</v>
      </c>
      <c r="C4" s="6"/>
      <c r="D4" s="78"/>
      <c r="E4" s="3"/>
    </row>
    <row r="5" spans="1:5" x14ac:dyDescent="0.3">
      <c r="A5" s="4">
        <v>3</v>
      </c>
      <c r="B5" s="5">
        <v>3374</v>
      </c>
      <c r="C5" s="6"/>
      <c r="D5" s="78"/>
      <c r="E5" s="3"/>
    </row>
    <row r="6" spans="1:5" x14ac:dyDescent="0.3">
      <c r="A6" s="4">
        <v>4</v>
      </c>
      <c r="B6" s="5">
        <v>3448</v>
      </c>
      <c r="C6" s="6"/>
      <c r="D6" s="78"/>
      <c r="E6" s="3"/>
    </row>
    <row r="7" spans="1:5" x14ac:dyDescent="0.3">
      <c r="A7" s="4">
        <v>5</v>
      </c>
      <c r="B7" s="5">
        <v>3539</v>
      </c>
      <c r="C7" s="6">
        <v>3616</v>
      </c>
      <c r="D7" s="78"/>
      <c r="E7" s="3"/>
    </row>
    <row r="8" spans="1:5" x14ac:dyDescent="0.3">
      <c r="A8" s="4">
        <v>6</v>
      </c>
      <c r="B8" s="5">
        <v>3616</v>
      </c>
      <c r="C8" s="6">
        <v>3727</v>
      </c>
      <c r="D8" s="78"/>
      <c r="E8" s="3"/>
    </row>
    <row r="9" spans="1:5" x14ac:dyDescent="0.3">
      <c r="A9" s="4">
        <v>7</v>
      </c>
      <c r="B9" s="5">
        <v>3691</v>
      </c>
      <c r="C9" s="6">
        <v>3838</v>
      </c>
      <c r="D9" s="78"/>
      <c r="E9" s="3"/>
    </row>
    <row r="10" spans="1:5" x14ac:dyDescent="0.3">
      <c r="A10" s="4">
        <v>8</v>
      </c>
      <c r="B10" s="5">
        <v>3771</v>
      </c>
      <c r="C10" s="6">
        <v>3947</v>
      </c>
      <c r="D10" s="78"/>
      <c r="E10" s="3"/>
    </row>
    <row r="11" spans="1:5" x14ac:dyDescent="0.3">
      <c r="A11" s="4">
        <v>9</v>
      </c>
      <c r="B11" s="5">
        <v>3840</v>
      </c>
      <c r="C11" s="6">
        <v>4057</v>
      </c>
      <c r="D11" s="78"/>
      <c r="E11" s="3"/>
    </row>
    <row r="12" spans="1:5" x14ac:dyDescent="0.3">
      <c r="A12" s="4">
        <v>10</v>
      </c>
      <c r="B12" s="76">
        <v>3840</v>
      </c>
      <c r="C12" s="6">
        <v>4165</v>
      </c>
      <c r="D12" s="78"/>
    </row>
    <row r="13" spans="1:5" x14ac:dyDescent="0.3">
      <c r="A13" s="4">
        <v>11</v>
      </c>
      <c r="B13" s="76">
        <v>3840</v>
      </c>
      <c r="C13" s="6">
        <v>4277</v>
      </c>
      <c r="D13" s="78"/>
    </row>
    <row r="14" spans="1:5" x14ac:dyDescent="0.3">
      <c r="A14" s="4">
        <v>12</v>
      </c>
      <c r="B14" s="76">
        <v>3840</v>
      </c>
      <c r="C14" s="6">
        <v>4375</v>
      </c>
      <c r="D14" s="78"/>
    </row>
    <row r="15" spans="1:5" x14ac:dyDescent="0.3">
      <c r="A15" s="4">
        <v>13</v>
      </c>
      <c r="B15" s="76">
        <v>3840</v>
      </c>
      <c r="C15" s="6">
        <v>4498</v>
      </c>
      <c r="D15" s="78"/>
    </row>
    <row r="16" spans="1:5" x14ac:dyDescent="0.3">
      <c r="A16" s="4">
        <v>14</v>
      </c>
      <c r="B16" s="76">
        <v>3840</v>
      </c>
      <c r="C16" s="6">
        <v>4606</v>
      </c>
      <c r="D16" s="78"/>
    </row>
    <row r="17" spans="1:4" x14ac:dyDescent="0.3">
      <c r="A17" s="4">
        <v>15</v>
      </c>
      <c r="B17" s="76">
        <v>3840</v>
      </c>
      <c r="C17" s="6">
        <v>4717</v>
      </c>
      <c r="D17" s="78"/>
    </row>
    <row r="18" spans="1:4" x14ac:dyDescent="0.3">
      <c r="A18" s="78"/>
      <c r="B18" s="78"/>
      <c r="C18" s="78"/>
      <c r="D18" s="78"/>
    </row>
    <row r="19" spans="1:4" x14ac:dyDescent="0.3">
      <c r="A19" s="78"/>
      <c r="B19" s="78"/>
      <c r="C19" s="78"/>
      <c r="D19" s="78"/>
    </row>
    <row r="20" spans="1:4" x14ac:dyDescent="0.3">
      <c r="A20" s="80" t="s">
        <v>65</v>
      </c>
      <c r="B20" s="78"/>
      <c r="C20" s="78"/>
      <c r="D20" s="78"/>
    </row>
    <row r="21" spans="1:4" x14ac:dyDescent="0.3">
      <c r="A21" s="78"/>
      <c r="B21" s="78"/>
      <c r="C21" s="78"/>
      <c r="D21" s="78"/>
    </row>
    <row r="22" spans="1:4" x14ac:dyDescent="0.3">
      <c r="A22" s="78"/>
      <c r="B22" s="78"/>
      <c r="C22" s="78"/>
      <c r="D22" s="78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6" ma:contentTypeDescription="Een nieuw document maken." ma:contentTypeScope="" ma:versionID="4bd34d90a9494fd64ae199337766e9ba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b4734d239284e925fbdb8334cbc2fb1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c5e69af-7392-4b9b-be92-39e8e642d42a"/>
    <ds:schemaRef ds:uri="bdf8f3cc-2e16-402e-aa70-8325446701b1"/>
  </ds:schemaRefs>
</ds:datastoreItem>
</file>

<file path=customXml/itemProps3.xml><?xml version="1.0" encoding="utf-8"?>
<ds:datastoreItem xmlns:ds="http://schemas.openxmlformats.org/officeDocument/2006/customXml" ds:itemID="{F57B2E74-2F55-448E-8877-6F94A6E1B0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2020-12-07T15:43:40Z</cp:lastPrinted>
  <dcterms:created xsi:type="dcterms:W3CDTF">2003-11-21T19:44:55Z</dcterms:created>
  <dcterms:modified xsi:type="dcterms:W3CDTF">2024-01-02T12:40:04Z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