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FB/SKW/Arbeidsvoorwaarden - cao - belastingrecht/Arbeidsvoorwaarden Kosters/"/>
    </mc:Choice>
  </mc:AlternateContent>
  <xr:revisionPtr revIDLastSave="43" documentId="8_{EC8D2529-0DA1-4686-91FE-D600B0465F12}" xr6:coauthVersionLast="47" xr6:coauthVersionMax="47" xr10:uidLastSave="{006F1FC7-7839-43D7-B016-5B23FE6280B1}"/>
  <bookViews>
    <workbookView xWindow="-28125" yWindow="1035" windowWidth="26865" windowHeight="14265" xr2:uid="{00000000-000D-0000-FFFF-FFFF00000000}"/>
  </bookViews>
  <sheets>
    <sheet name="Rekenmodel" sheetId="1" r:id="rId1"/>
    <sheet name="Salaristabel 2024" sheetId="3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11" i="1" l="1"/>
  <c r="B36" i="1"/>
  <c r="C36" i="1" s="1"/>
  <c r="B65" i="1"/>
  <c r="C21" i="1" l="1"/>
  <c r="B8" i="1" l="1"/>
  <c r="C18" i="1" l="1"/>
  <c r="C20" i="1" s="1"/>
  <c r="B21" i="1"/>
  <c r="B13" i="1"/>
  <c r="B34" i="1" s="1"/>
  <c r="C34" i="1" l="1"/>
  <c r="B35" i="1"/>
  <c r="C35" i="1" s="1"/>
  <c r="B18" i="1"/>
  <c r="B37" i="1" l="1"/>
  <c r="B20" i="1"/>
  <c r="C19" i="1"/>
  <c r="C37" i="1" l="1"/>
  <c r="B42" i="1"/>
  <c r="C42" i="1" s="1"/>
  <c r="C22" i="1"/>
  <c r="C24" i="1" s="1"/>
  <c r="C27" i="1" s="1"/>
  <c r="C28" i="1" s="1"/>
  <c r="B19" i="1"/>
  <c r="B22" i="1" s="1"/>
  <c r="B24" i="1" l="1"/>
  <c r="B25" i="1" l="1"/>
  <c r="B27" i="1" s="1"/>
  <c r="B15" i="1" s="1"/>
  <c r="B28" i="1" l="1"/>
  <c r="B40" i="1" s="1"/>
  <c r="B39" i="1" l="1"/>
  <c r="C40" i="1"/>
  <c r="B41" i="1"/>
  <c r="C41" i="1" s="1"/>
  <c r="C39" i="1" l="1"/>
  <c r="B43" i="1"/>
  <c r="C43" i="1" l="1"/>
  <c r="B45" i="1"/>
  <c r="C45" i="1" s="1"/>
</calcChain>
</file>

<file path=xl/sharedStrings.xml><?xml version="1.0" encoding="utf-8"?>
<sst xmlns="http://schemas.openxmlformats.org/spreadsheetml/2006/main" count="72" uniqueCount="69">
  <si>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</si>
  <si>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</si>
  <si>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</si>
  <si>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</si>
  <si>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</si>
  <si>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Maandsalaris, met deeltijdfactor</t>
  </si>
  <si>
    <t>Schaal</t>
  </si>
  <si>
    <t>Inhoudingspercentage</t>
  </si>
  <si>
    <t>Inhouding</t>
  </si>
  <si>
    <t>per maand</t>
  </si>
  <si>
    <t>met deeltijdfactor</t>
  </si>
  <si>
    <t>Invullen:</t>
  </si>
  <si>
    <t>Vakantietoeslag 8%</t>
  </si>
  <si>
    <t>Maandelijks werknemersaandeel pensioenpremie</t>
  </si>
  <si>
    <t>af: Franchise</t>
  </si>
  <si>
    <t>Vul de gele velden in. 
Met deze gegevens worden automatisch de andere bedragen berekend.</t>
  </si>
  <si>
    <t>Omschrijving</t>
  </si>
  <si>
    <t>Keuzemogelijkheid</t>
  </si>
  <si>
    <t>Overzicht salaris</t>
  </si>
  <si>
    <t>0-9, kies uit menu</t>
  </si>
  <si>
    <t>1, 2 of 3, kies uit menu</t>
  </si>
  <si>
    <t>OP-premie</t>
  </si>
  <si>
    <t>AP-premie</t>
  </si>
  <si>
    <t>* Na vijf dienstjaren is er geen groei meer in de tredes van schaal 1.</t>
  </si>
  <si>
    <t>n.v.t.</t>
  </si>
  <si>
    <t>Eindejaarsuitkering 3,75 %</t>
  </si>
  <si>
    <r>
      <t xml:space="preserve">Grondslag jaarsalaris fulltime </t>
    </r>
    <r>
      <rPr>
        <sz val="8"/>
        <rFont val="Century Gothic"/>
        <family val="2"/>
      </rPr>
      <t>(bij AP-premie incl. deeltijdfactor)</t>
    </r>
  </si>
  <si>
    <t>Toeslag-/provisieregeling (art. 17a of 17b)</t>
  </si>
  <si>
    <t>Indicatie werkgeverslasten</t>
  </si>
  <si>
    <t>Invullen (kiezen)</t>
  </si>
  <si>
    <t>j/n</t>
  </si>
  <si>
    <t>per jaar</t>
  </si>
  <si>
    <t>Bruto</t>
  </si>
  <si>
    <t>Subtotaal:</t>
  </si>
  <si>
    <t>Werkgeverslasten</t>
  </si>
  <si>
    <t>Pensioenpremie</t>
  </si>
  <si>
    <t>Sociale lasten (WAO/WHK/WW/ZvW)</t>
  </si>
  <si>
    <t>Sociale lasten (extra WW-premie) (*)</t>
  </si>
  <si>
    <t>Event. ziekteverzuimverzek./arbo</t>
  </si>
  <si>
    <t>Indicatie werkgeverslasten totaal</t>
  </si>
  <si>
    <t xml:space="preserve">(*) Bij een tijdelijke- of oproep/flexibele arbeidsovereenkomst geldt een hoge </t>
  </si>
  <si>
    <t>WW-premie. Deze is 5%-punt hoger dan de reguliere WW-premie.</t>
  </si>
  <si>
    <t>TOELICHTING</t>
  </si>
  <si>
    <t>Berekening premie ouderdomspensioen (OP)</t>
  </si>
  <si>
    <t>​​​​(bruto voltijd jaarsalaris - franchise) x deeltijdfactor x premiepercentage ouderdomspensioen</t>
  </si>
  <si>
    <t>Berekening premie arbeidsongeschiktheidspensioen (AP)</t>
  </si>
  <si>
    <t>(bruto voltijd jaarsalaris x deeltijdfactor - franchise) x premiepercentage arbeidsongeschiktheidspensioen</t>
  </si>
  <si>
    <t>https://www.pfzw.nl/werkgevers/premie-en-factuur/premie-berekenen.html</t>
  </si>
  <si>
    <t>max</t>
  </si>
  <si>
    <t>% werkgever</t>
  </si>
  <si>
    <t>dagloon</t>
  </si>
  <si>
    <t>WHK (WGA/ZW-flex)</t>
  </si>
  <si>
    <t>WW-AWF (laag)</t>
  </si>
  <si>
    <t>ZvW</t>
  </si>
  <si>
    <t>WW-AWF (extra premie)</t>
  </si>
  <si>
    <t>Stelpost</t>
  </si>
  <si>
    <t>Ziekteverzuimverzekering/arbocontract</t>
  </si>
  <si>
    <t xml:space="preserve">    (afhankelijk van verzekeraar)</t>
  </si>
  <si>
    <t>Vakantiegeld en eindejaarsuitkering</t>
  </si>
  <si>
    <t>Werkgeverspremies 2023</t>
  </si>
  <si>
    <t>Eventuele toeslag/provisie</t>
  </si>
  <si>
    <t>Contracturen (uren per week)</t>
  </si>
  <si>
    <t>Deeltijdfactor in procenten (38 u. = 100%)</t>
  </si>
  <si>
    <t>Schalen</t>
  </si>
  <si>
    <t>Tijdelijke- of variabele arbeidsovereenkomst ?</t>
  </si>
  <si>
    <t>Extra WW-premie bij variabele arb.verhouding</t>
  </si>
  <si>
    <t>Rekenmodel kosters 2024
voor maandsalaris en in te houden pensioenpremie</t>
  </si>
  <si>
    <t>Bruto uitbetaald toeslag/provisiebedrag per maand (art. 17a of 17b)</t>
  </si>
  <si>
    <t>AOF(laag)/WIA en WKO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</si>
</sst>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i/>
      <sz val="8"/>
      <name val="Century Gothic"/>
      <family val="2"/>
    </font>
    <font>
      <sz val="10"/>
      <color theme="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4" fontId="2" fillId="0" borderId="0" xfId="0" applyNumberFormat="1" applyFont="1"/>
    <xf numFmtId="3" fontId="3" fillId="5" borderId="4" xfId="0" applyNumberFormat="1" applyFont="1" applyFill="1" applyBorder="1" applyAlignment="1" applyProtection="1">
      <alignment horizontal="right"/>
      <protection locked="0"/>
    </xf>
    <xf numFmtId="1" fontId="4" fillId="5" borderId="3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/>
    <xf numFmtId="2" fontId="4" fillId="5" borderId="7" xfId="0" applyNumberFormat="1" applyFont="1" applyFill="1" applyBorder="1" applyProtection="1">
      <protection locked="0"/>
    </xf>
    <xf numFmtId="0" fontId="10" fillId="5" borderId="12" xfId="0" applyFont="1" applyFill="1" applyBorder="1" applyAlignment="1" applyProtection="1">
      <alignment horizontal="right"/>
      <protection locked="0"/>
    </xf>
    <xf numFmtId="0" fontId="10" fillId="0" borderId="11" xfId="1" applyFont="1" applyBorder="1" applyAlignment="1">
      <alignment horizontal="center"/>
    </xf>
    <xf numFmtId="164" fontId="4" fillId="5" borderId="12" xfId="0" applyNumberFormat="1" applyFont="1" applyFill="1" applyBorder="1" applyProtection="1">
      <protection locked="0"/>
    </xf>
    <xf numFmtId="0" fontId="8" fillId="0" borderId="11" xfId="1" applyFont="1" applyBorder="1" applyAlignment="1">
      <alignment horizontal="center"/>
    </xf>
    <xf numFmtId="4" fontId="3" fillId="4" borderId="0" xfId="0" applyNumberFormat="1" applyFont="1" applyFill="1"/>
    <xf numFmtId="4" fontId="4" fillId="6" borderId="0" xfId="0" applyNumberFormat="1" applyFont="1" applyFill="1"/>
    <xf numFmtId="4" fontId="4" fillId="6" borderId="0" xfId="0" quotePrefix="1" applyNumberFormat="1" applyFont="1" applyFill="1"/>
    <xf numFmtId="4" fontId="4" fillId="6" borderId="7" xfId="0" quotePrefix="1" applyNumberFormat="1" applyFont="1" applyFill="1" applyBorder="1"/>
    <xf numFmtId="10" fontId="4" fillId="6" borderId="2" xfId="0" applyNumberFormat="1" applyFont="1" applyFill="1" applyBorder="1"/>
    <xf numFmtId="4" fontId="4" fillId="0" borderId="0" xfId="0" applyNumberFormat="1" applyFont="1"/>
    <xf numFmtId="4" fontId="4" fillId="4" borderId="5" xfId="0" applyNumberFormat="1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4" fontId="4" fillId="4" borderId="7" xfId="0" applyNumberFormat="1" applyFont="1" applyFill="1" applyBorder="1"/>
    <xf numFmtId="4" fontId="4" fillId="4" borderId="0" xfId="0" applyNumberFormat="1" applyFont="1" applyFill="1"/>
    <xf numFmtId="4" fontId="4" fillId="4" borderId="8" xfId="0" applyNumberFormat="1" applyFont="1" applyFill="1" applyBorder="1"/>
    <xf numFmtId="4" fontId="4" fillId="4" borderId="9" xfId="0" applyNumberFormat="1" applyFont="1" applyFill="1" applyBorder="1"/>
    <xf numFmtId="4" fontId="3" fillId="4" borderId="1" xfId="0" applyNumberFormat="1" applyFont="1" applyFill="1" applyBorder="1"/>
    <xf numFmtId="4" fontId="4" fillId="4" borderId="10" xfId="0" applyNumberFormat="1" applyFont="1" applyFill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3" fillId="6" borderId="5" xfId="0" applyNumberFormat="1" applyFont="1" applyFill="1" applyBorder="1"/>
    <xf numFmtId="4" fontId="3" fillId="6" borderId="2" xfId="0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/>
    </xf>
    <xf numFmtId="4" fontId="4" fillId="6" borderId="1" xfId="0" applyNumberFormat="1" applyFont="1" applyFill="1" applyBorder="1"/>
    <xf numFmtId="4" fontId="4" fillId="6" borderId="10" xfId="0" applyNumberFormat="1" applyFont="1" applyFill="1" applyBorder="1"/>
    <xf numFmtId="4" fontId="4" fillId="6" borderId="7" xfId="0" applyNumberFormat="1" applyFont="1" applyFill="1" applyBorder="1" applyAlignment="1">
      <alignment horizontal="right"/>
    </xf>
    <xf numFmtId="4" fontId="4" fillId="6" borderId="8" xfId="0" applyNumberFormat="1" applyFont="1" applyFill="1" applyBorder="1" applyAlignment="1">
      <alignment horizontal="right"/>
    </xf>
    <xf numFmtId="10" fontId="4" fillId="6" borderId="0" xfId="0" applyNumberFormat="1" applyFont="1" applyFill="1"/>
    <xf numFmtId="10" fontId="4" fillId="6" borderId="8" xfId="0" applyNumberFormat="1" applyFont="1" applyFill="1" applyBorder="1"/>
    <xf numFmtId="4" fontId="4" fillId="6" borderId="9" xfId="0" applyNumberFormat="1" applyFont="1" applyFill="1" applyBorder="1" applyAlignment="1">
      <alignment horizontal="right"/>
    </xf>
    <xf numFmtId="0" fontId="8" fillId="6" borderId="0" xfId="0" applyFont="1" applyFill="1"/>
    <xf numFmtId="4" fontId="3" fillId="4" borderId="4" xfId="0" applyNumberFormat="1" applyFont="1" applyFill="1" applyBorder="1" applyAlignment="1">
      <alignment horizontal="right"/>
    </xf>
    <xf numFmtId="4" fontId="1" fillId="6" borderId="0" xfId="0" applyNumberFormat="1" applyFont="1" applyFill="1"/>
    <xf numFmtId="0" fontId="9" fillId="6" borderId="0" xfId="0" applyFont="1" applyFill="1"/>
    <xf numFmtId="0" fontId="5" fillId="6" borderId="0" xfId="0" applyFont="1" applyFill="1"/>
    <xf numFmtId="3" fontId="9" fillId="6" borderId="0" xfId="0" applyNumberFormat="1" applyFont="1" applyFill="1" applyAlignment="1">
      <alignment horizontal="right"/>
    </xf>
    <xf numFmtId="0" fontId="4" fillId="6" borderId="0" xfId="0" applyFont="1" applyFill="1"/>
    <xf numFmtId="3" fontId="5" fillId="6" borderId="0" xfId="0" applyNumberFormat="1" applyFont="1" applyFill="1"/>
    <xf numFmtId="0" fontId="3" fillId="6" borderId="0" xfId="0" applyFont="1" applyFill="1" applyAlignment="1">
      <alignment horizontal="right"/>
    </xf>
    <xf numFmtId="3" fontId="10" fillId="6" borderId="0" xfId="0" applyNumberFormat="1" applyFont="1" applyFill="1"/>
    <xf numFmtId="0" fontId="10" fillId="6" borderId="0" xfId="0" applyFont="1" applyFill="1"/>
    <xf numFmtId="0" fontId="7" fillId="6" borderId="0" xfId="0" applyFont="1" applyFill="1"/>
    <xf numFmtId="4" fontId="11" fillId="2" borderId="7" xfId="0" applyNumberFormat="1" applyFont="1" applyFill="1" applyBorder="1"/>
    <xf numFmtId="4" fontId="1" fillId="2" borderId="0" xfId="0" applyNumberFormat="1" applyFont="1" applyFill="1"/>
    <xf numFmtId="4" fontId="1" fillId="2" borderId="8" xfId="0" applyNumberFormat="1" applyFont="1" applyFill="1" applyBorder="1"/>
    <xf numFmtId="4" fontId="3" fillId="2" borderId="7" xfId="0" applyNumberFormat="1" applyFont="1" applyFill="1" applyBorder="1"/>
    <xf numFmtId="4" fontId="7" fillId="2" borderId="7" xfId="0" applyNumberFormat="1" applyFont="1" applyFill="1" applyBorder="1"/>
    <xf numFmtId="4" fontId="12" fillId="2" borderId="7" xfId="0" applyNumberFormat="1" applyFont="1" applyFill="1" applyBorder="1"/>
    <xf numFmtId="4" fontId="1" fillId="2" borderId="7" xfId="0" applyNumberFormat="1" applyFont="1" applyFill="1" applyBorder="1"/>
    <xf numFmtId="0" fontId="11" fillId="2" borderId="7" xfId="0" applyFont="1" applyFill="1" applyBorder="1"/>
    <xf numFmtId="0" fontId="5" fillId="2" borderId="0" xfId="0" applyFont="1" applyFill="1"/>
    <xf numFmtId="0" fontId="9" fillId="2" borderId="8" xfId="0" applyFont="1" applyFill="1" applyBorder="1" applyAlignment="1">
      <alignment horizontal="right"/>
    </xf>
    <xf numFmtId="0" fontId="5" fillId="2" borderId="7" xfId="0" applyFont="1" applyFill="1" applyBorder="1"/>
    <xf numFmtId="0" fontId="9" fillId="2" borderId="0" xfId="0" applyFont="1" applyFill="1" applyAlignment="1">
      <alignment horizontal="right"/>
    </xf>
    <xf numFmtId="2" fontId="5" fillId="2" borderId="0" xfId="0" applyNumberFormat="1" applyFont="1" applyFill="1"/>
    <xf numFmtId="0" fontId="5" fillId="2" borderId="8" xfId="0" applyFont="1" applyFill="1" applyBorder="1"/>
    <xf numFmtId="4" fontId="5" fillId="2" borderId="7" xfId="0" applyNumberFormat="1" applyFont="1" applyFill="1" applyBorder="1"/>
    <xf numFmtId="2" fontId="10" fillId="2" borderId="0" xfId="0" applyNumberFormat="1" applyFont="1" applyFill="1"/>
    <xf numFmtId="4" fontId="5" fillId="2" borderId="8" xfId="0" applyNumberFormat="1" applyFont="1" applyFill="1" applyBorder="1"/>
    <xf numFmtId="0" fontId="10" fillId="2" borderId="7" xfId="0" applyFont="1" applyFill="1" applyBorder="1"/>
    <xf numFmtId="4" fontId="5" fillId="2" borderId="0" xfId="0" applyNumberFormat="1" applyFont="1" applyFill="1"/>
    <xf numFmtId="0" fontId="10" fillId="2" borderId="9" xfId="0" applyFont="1" applyFill="1" applyBorder="1"/>
    <xf numFmtId="4" fontId="5" fillId="0" borderId="1" xfId="0" applyNumberFormat="1" applyFont="1" applyBorder="1"/>
    <xf numFmtId="4" fontId="5" fillId="2" borderId="10" xfId="0" applyNumberFormat="1" applyFont="1" applyFill="1" applyBorder="1"/>
    <xf numFmtId="0" fontId="5" fillId="0" borderId="0" xfId="1" applyFont="1"/>
    <xf numFmtId="0" fontId="5" fillId="0" borderId="0" xfId="0" applyFont="1"/>
    <xf numFmtId="3" fontId="5" fillId="0" borderId="0" xfId="0" applyNumberFormat="1" applyFont="1"/>
    <xf numFmtId="3" fontId="13" fillId="0" borderId="0" xfId="0" applyNumberFormat="1" applyFont="1"/>
    <xf numFmtId="4" fontId="6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 wrapText="1" indent="6"/>
    </xf>
    <xf numFmtId="4" fontId="4" fillId="0" borderId="0" xfId="0" applyNumberFormat="1" applyFont="1" applyAlignment="1">
      <alignment horizontal="left" indent="6"/>
    </xf>
    <xf numFmtId="4" fontId="6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4" fontId="6" fillId="3" borderId="5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1121720</xdr:colOff>
      <xdr:row>0</xdr:row>
      <xdr:rowOff>571148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BC60B4-A30A-4CEA-8125-187E596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72"/>
  <sheetViews>
    <sheetView showGridLines="0" tabSelected="1" zoomScaleNormal="100" workbookViewId="0">
      <selection activeCell="B6" sqref="B6"/>
    </sheetView>
  </sheetViews>
  <sheetFormatPr defaultColWidth="12.69921875" defaultRowHeight="13.8" x14ac:dyDescent="0.3"/>
  <cols>
    <col min="1" max="1" width="55.19921875" style="1" customWidth="1"/>
    <col min="2" max="2" width="13.59765625" style="1" customWidth="1"/>
    <col min="3" max="3" width="16.69921875" style="1" customWidth="1"/>
    <col min="4" max="16384" width="12.69921875" style="1"/>
  </cols>
  <sheetData>
    <row r="1" spans="1:3" ht="49.5" customHeight="1" x14ac:dyDescent="0.3">
      <c r="A1" s="78" t="s">
        <v>15</v>
      </c>
      <c r="B1" s="79"/>
      <c r="C1" s="79"/>
    </row>
    <row r="2" spans="1:3" ht="29.25" customHeight="1" x14ac:dyDescent="0.3">
      <c r="A2" s="77" t="s">
        <v>66</v>
      </c>
      <c r="B2" s="77"/>
      <c r="C2" s="77"/>
    </row>
    <row r="3" spans="1:3" x14ac:dyDescent="0.3">
      <c r="A3" s="10" t="s">
        <v>16</v>
      </c>
      <c r="B3" s="10" t="s">
        <v>11</v>
      </c>
      <c r="C3" s="10" t="s">
        <v>17</v>
      </c>
    </row>
    <row r="4" spans="1:3" x14ac:dyDescent="0.3">
      <c r="A4" s="11" t="s">
        <v>6</v>
      </c>
      <c r="B4" s="2">
        <v>3</v>
      </c>
      <c r="C4" s="11" t="s">
        <v>20</v>
      </c>
    </row>
    <row r="5" spans="1:3" x14ac:dyDescent="0.3">
      <c r="A5" s="11" t="s">
        <v>0</v>
      </c>
      <c r="B5" s="3">
        <v>2</v>
      </c>
      <c r="C5" s="12" t="s">
        <v>19</v>
      </c>
    </row>
    <row r="6" spans="1:3" x14ac:dyDescent="0.3">
      <c r="A6" s="11" t="s">
        <v>61</v>
      </c>
      <c r="B6" s="5">
        <v>20</v>
      </c>
      <c r="C6" s="13"/>
    </row>
    <row r="7" spans="1:3" x14ac:dyDescent="0.3">
      <c r="A7" s="11" t="s">
        <v>67</v>
      </c>
      <c r="B7" s="8">
        <v>50</v>
      </c>
      <c r="C7" s="12"/>
    </row>
    <row r="8" spans="1:3" x14ac:dyDescent="0.3">
      <c r="A8" s="11" t="s">
        <v>62</v>
      </c>
      <c r="B8" s="14">
        <f>B6/38</f>
        <v>0.52629999999999999</v>
      </c>
      <c r="C8" s="11"/>
    </row>
    <row r="9" spans="1:3" x14ac:dyDescent="0.3">
      <c r="A9" s="15"/>
      <c r="B9" s="15"/>
      <c r="C9" s="15"/>
    </row>
    <row r="10" spans="1:3" ht="14.4" x14ac:dyDescent="0.3">
      <c r="A10" s="80" t="s">
        <v>18</v>
      </c>
      <c r="B10" s="80"/>
      <c r="C10" s="80"/>
    </row>
    <row r="11" spans="1:3" ht="13.5" customHeight="1" x14ac:dyDescent="0.3">
      <c r="A11" s="16" t="s">
        <v>3</v>
      </c>
      <c r="B11" s="17">
        <f ca="1">OFFSET('Salaristabel 2024'!A3,B5,B4)</f>
        <v>2729</v>
      </c>
      <c r="C11" s="18"/>
    </row>
    <row r="12" spans="1:3" ht="13.5" customHeight="1" x14ac:dyDescent="0.3">
      <c r="A12" s="19"/>
      <c r="B12" s="11"/>
      <c r="C12" s="20"/>
    </row>
    <row r="13" spans="1:3" ht="13.5" customHeight="1" x14ac:dyDescent="0.3">
      <c r="A13" s="21" t="s">
        <v>5</v>
      </c>
      <c r="B13" s="22">
        <f ca="1">B11*B8</f>
        <v>1436.27</v>
      </c>
      <c r="C13" s="23"/>
    </row>
    <row r="14" spans="1:3" ht="13.5" customHeight="1" x14ac:dyDescent="0.3">
      <c r="A14" s="19"/>
      <c r="B14" s="11"/>
      <c r="C14" s="20"/>
    </row>
    <row r="15" spans="1:3" ht="13.5" customHeight="1" x14ac:dyDescent="0.3">
      <c r="A15" s="24" t="s">
        <v>13</v>
      </c>
      <c r="B15" s="25">
        <f ca="1">(B27/12) + (C27/12)</f>
        <v>124.57</v>
      </c>
      <c r="C15" s="26"/>
    </row>
    <row r="16" spans="1:3" ht="13.5" customHeight="1" x14ac:dyDescent="0.3">
      <c r="A16" s="27"/>
      <c r="B16" s="28"/>
      <c r="C16" s="28"/>
    </row>
    <row r="17" spans="1:4" ht="13.5" customHeight="1" x14ac:dyDescent="0.3">
      <c r="A17" s="29" t="s">
        <v>4</v>
      </c>
      <c r="B17" s="30" t="s">
        <v>21</v>
      </c>
      <c r="C17" s="31" t="s">
        <v>22</v>
      </c>
    </row>
    <row r="18" spans="1:4" ht="13.5" customHeight="1" x14ac:dyDescent="0.3">
      <c r="A18" s="19" t="s">
        <v>26</v>
      </c>
      <c r="B18" s="11">
        <f ca="1">12*B11</f>
        <v>32748</v>
      </c>
      <c r="C18" s="20">
        <f ca="1">B8*12*B11</f>
        <v>17235.27</v>
      </c>
    </row>
    <row r="19" spans="1:4" ht="13.5" customHeight="1" x14ac:dyDescent="0.3">
      <c r="A19" s="19" t="s">
        <v>12</v>
      </c>
      <c r="B19" s="11">
        <f ca="1">B18*8%</f>
        <v>2619.84</v>
      </c>
      <c r="C19" s="20">
        <f ca="1">C18*8%</f>
        <v>1378.82</v>
      </c>
    </row>
    <row r="20" spans="1:4" ht="13.5" customHeight="1" x14ac:dyDescent="0.3">
      <c r="A20" s="19" t="s">
        <v>25</v>
      </c>
      <c r="B20" s="11">
        <f ca="1">B18*1.08*0.0375</f>
        <v>1326.29</v>
      </c>
      <c r="C20" s="20">
        <f ca="1">C18*1.08*0.0375</f>
        <v>698.03</v>
      </c>
    </row>
    <row r="21" spans="1:4" ht="13.5" customHeight="1" x14ac:dyDescent="0.3">
      <c r="A21" s="19" t="s">
        <v>27</v>
      </c>
      <c r="B21" s="32">
        <f>(12*B7)/B8</f>
        <v>1140.03</v>
      </c>
      <c r="C21" s="33">
        <f>12*B7</f>
        <v>600</v>
      </c>
    </row>
    <row r="22" spans="1:4" ht="13.5" customHeight="1" x14ac:dyDescent="0.3">
      <c r="A22" s="19" t="s">
        <v>1</v>
      </c>
      <c r="B22" s="11">
        <f ca="1">SUM(B18:B21)</f>
        <v>37834.160000000003</v>
      </c>
      <c r="C22" s="20">
        <f ca="1">SUM(C18:C21)</f>
        <v>19912.12</v>
      </c>
    </row>
    <row r="23" spans="1:4" ht="13.5" customHeight="1" x14ac:dyDescent="0.3">
      <c r="A23" s="34" t="s">
        <v>14</v>
      </c>
      <c r="B23" s="32">
        <v>-15816</v>
      </c>
      <c r="C23" s="33">
        <v>-26819</v>
      </c>
      <c r="D23" s="4"/>
    </row>
    <row r="24" spans="1:4" ht="13.5" customHeight="1" x14ac:dyDescent="0.3">
      <c r="A24" s="19" t="s">
        <v>2</v>
      </c>
      <c r="B24" s="11">
        <f ca="1">SUM(B22:B23)</f>
        <v>22018.16</v>
      </c>
      <c r="C24" s="20">
        <f ca="1">SUM(C22:C23)</f>
        <v>-6906.88</v>
      </c>
    </row>
    <row r="25" spans="1:4" ht="13.5" customHeight="1" x14ac:dyDescent="0.3">
      <c r="A25" s="34" t="s">
        <v>10</v>
      </c>
      <c r="B25" s="11">
        <f ca="1">B24*B8</f>
        <v>11588.16</v>
      </c>
      <c r="C25" s="35" t="s">
        <v>24</v>
      </c>
    </row>
    <row r="26" spans="1:4" ht="13.5" customHeight="1" x14ac:dyDescent="0.3">
      <c r="A26" s="19" t="s">
        <v>7</v>
      </c>
      <c r="B26" s="36">
        <v>0.129</v>
      </c>
      <c r="C26" s="37">
        <v>2.5000000000000001E-3</v>
      </c>
    </row>
    <row r="27" spans="1:4" ht="13.5" customHeight="1" x14ac:dyDescent="0.3">
      <c r="A27" s="19" t="s">
        <v>8</v>
      </c>
      <c r="B27" s="11">
        <f ca="1">B25*B26</f>
        <v>1494.87</v>
      </c>
      <c r="C27" s="20">
        <f ca="1">IF(C24&lt;0,0,C24*C26)</f>
        <v>0</v>
      </c>
    </row>
    <row r="28" spans="1:4" ht="13.5" customHeight="1" x14ac:dyDescent="0.3">
      <c r="A28" s="38" t="s">
        <v>9</v>
      </c>
      <c r="B28" s="32">
        <f ca="1">B27/12</f>
        <v>124.57</v>
      </c>
      <c r="C28" s="33">
        <f ca="1">C27/12</f>
        <v>0</v>
      </c>
    </row>
    <row r="29" spans="1:4" ht="13.5" customHeight="1" x14ac:dyDescent="0.3"/>
    <row r="30" spans="1:4" ht="13.5" customHeight="1" x14ac:dyDescent="0.3">
      <c r="A30" s="81" t="s">
        <v>28</v>
      </c>
      <c r="B30" s="81"/>
      <c r="C30" s="81"/>
    </row>
    <row r="31" spans="1:4" ht="13.5" customHeight="1" x14ac:dyDescent="0.3">
      <c r="A31" s="39"/>
      <c r="B31" s="40" t="s">
        <v>29</v>
      </c>
      <c r="C31" s="41"/>
    </row>
    <row r="32" spans="1:4" ht="13.5" customHeight="1" x14ac:dyDescent="0.3">
      <c r="A32" s="42" t="s">
        <v>64</v>
      </c>
      <c r="B32" s="6"/>
      <c r="C32" s="43" t="s">
        <v>30</v>
      </c>
    </row>
    <row r="33" spans="1:3" ht="13.5" customHeight="1" x14ac:dyDescent="0.3">
      <c r="A33" s="43"/>
      <c r="B33" s="44" t="s">
        <v>9</v>
      </c>
      <c r="C33" s="44" t="s">
        <v>31</v>
      </c>
    </row>
    <row r="34" spans="1:3" x14ac:dyDescent="0.3">
      <c r="A34" s="45" t="s">
        <v>32</v>
      </c>
      <c r="B34" s="46">
        <f ca="1">B13</f>
        <v>1436</v>
      </c>
      <c r="C34" s="46">
        <f ca="1">B34*12</f>
        <v>17232</v>
      </c>
    </row>
    <row r="35" spans="1:3" x14ac:dyDescent="0.3">
      <c r="A35" s="45" t="s">
        <v>58</v>
      </c>
      <c r="B35" s="46">
        <f ca="1">(0.08+0.0375)*B34</f>
        <v>169</v>
      </c>
      <c r="C35" s="46">
        <f t="shared" ref="C35" ca="1" si="0">B35*12</f>
        <v>2028</v>
      </c>
    </row>
    <row r="36" spans="1:3" x14ac:dyDescent="0.3">
      <c r="A36" s="45" t="s">
        <v>60</v>
      </c>
      <c r="B36" s="46">
        <f>B7</f>
        <v>50</v>
      </c>
      <c r="C36" s="46">
        <f>B36*12</f>
        <v>600</v>
      </c>
    </row>
    <row r="37" spans="1:3" x14ac:dyDescent="0.3">
      <c r="A37" s="47" t="s">
        <v>33</v>
      </c>
      <c r="B37" s="48">
        <f ca="1">SUM(B34:B36)</f>
        <v>1655</v>
      </c>
      <c r="C37" s="48">
        <f t="shared" ref="C37:C45" ca="1" si="1">B37*12</f>
        <v>19860</v>
      </c>
    </row>
    <row r="38" spans="1:3" x14ac:dyDescent="0.3">
      <c r="A38" s="42" t="s">
        <v>34</v>
      </c>
      <c r="B38" s="46"/>
      <c r="C38" s="46"/>
    </row>
    <row r="39" spans="1:3" x14ac:dyDescent="0.3">
      <c r="A39" s="45" t="s">
        <v>35</v>
      </c>
      <c r="B39" s="46">
        <f ca="1">B28+C28</f>
        <v>125</v>
      </c>
      <c r="C39" s="46">
        <f t="shared" ca="1" si="1"/>
        <v>1500</v>
      </c>
    </row>
    <row r="40" spans="1:3" x14ac:dyDescent="0.3">
      <c r="A40" s="45" t="s">
        <v>36</v>
      </c>
      <c r="B40" s="46">
        <f ca="1">IF((B37-B28-C28)/21.75&gt;$C$61,(21.75*($C$61)*$B$64)/100,(+B37-B28-C28)*$B$65/100)</f>
        <v>263</v>
      </c>
      <c r="C40" s="46">
        <f t="shared" ca="1" si="1"/>
        <v>3156</v>
      </c>
    </row>
    <row r="41" spans="1:3" x14ac:dyDescent="0.3">
      <c r="A41" s="45" t="s">
        <v>37</v>
      </c>
      <c r="B41" s="46">
        <f>IF(B32="j",+((B37-B28-C28)*B67)/100,0)</f>
        <v>0</v>
      </c>
      <c r="C41" s="46">
        <f t="shared" si="1"/>
        <v>0</v>
      </c>
    </row>
    <row r="42" spans="1:3" x14ac:dyDescent="0.3">
      <c r="A42" s="45" t="s">
        <v>38</v>
      </c>
      <c r="B42" s="46">
        <f ca="1">B37*B70/100</f>
        <v>46</v>
      </c>
      <c r="C42" s="46">
        <f t="shared" ca="1" si="1"/>
        <v>552</v>
      </c>
    </row>
    <row r="43" spans="1:3" x14ac:dyDescent="0.3">
      <c r="A43" s="47" t="s">
        <v>33</v>
      </c>
      <c r="B43" s="48">
        <f ca="1">SUM(B39:B42)</f>
        <v>434</v>
      </c>
      <c r="C43" s="48">
        <f t="shared" ca="1" si="1"/>
        <v>5208</v>
      </c>
    </row>
    <row r="44" spans="1:3" x14ac:dyDescent="0.3">
      <c r="A44" s="43"/>
      <c r="B44" s="46"/>
      <c r="C44" s="46"/>
    </row>
    <row r="45" spans="1:3" x14ac:dyDescent="0.3">
      <c r="A45" s="49" t="s">
        <v>39</v>
      </c>
      <c r="B45" s="48">
        <f ca="1">+B37+B43</f>
        <v>2089</v>
      </c>
      <c r="C45" s="48">
        <f t="shared" ca="1" si="1"/>
        <v>25068</v>
      </c>
    </row>
    <row r="46" spans="1:3" x14ac:dyDescent="0.3">
      <c r="A46" s="43"/>
      <c r="B46" s="46"/>
      <c r="C46" s="46"/>
    </row>
    <row r="47" spans="1:3" x14ac:dyDescent="0.3">
      <c r="A47" s="50" t="s">
        <v>40</v>
      </c>
      <c r="B47" s="46"/>
      <c r="C47" s="46"/>
    </row>
    <row r="48" spans="1:3" x14ac:dyDescent="0.3">
      <c r="A48" s="50" t="s">
        <v>41</v>
      </c>
      <c r="B48" s="46"/>
      <c r="C48" s="46"/>
    </row>
    <row r="49" spans="1:3" x14ac:dyDescent="0.3">
      <c r="A49" s="43"/>
      <c r="B49" s="46"/>
      <c r="C49" s="46"/>
    </row>
    <row r="50" spans="1:3" x14ac:dyDescent="0.3">
      <c r="A50" s="4"/>
      <c r="B50" s="4"/>
      <c r="C50" s="4"/>
    </row>
    <row r="51" spans="1:3" ht="14.4" x14ac:dyDescent="0.3">
      <c r="A51" s="82" t="s">
        <v>42</v>
      </c>
      <c r="B51" s="83"/>
      <c r="C51" s="84"/>
    </row>
    <row r="52" spans="1:3" ht="14.4" x14ac:dyDescent="0.3">
      <c r="A52" s="51"/>
      <c r="B52" s="52"/>
      <c r="C52" s="53"/>
    </row>
    <row r="53" spans="1:3" x14ac:dyDescent="0.3">
      <c r="A53" s="54" t="s">
        <v>43</v>
      </c>
      <c r="B53" s="52"/>
      <c r="C53" s="53"/>
    </row>
    <row r="54" spans="1:3" x14ac:dyDescent="0.3">
      <c r="A54" s="55" t="s">
        <v>44</v>
      </c>
      <c r="B54" s="52"/>
      <c r="C54" s="53"/>
    </row>
    <row r="55" spans="1:3" x14ac:dyDescent="0.3">
      <c r="A55" s="54" t="s">
        <v>45</v>
      </c>
      <c r="B55" s="52"/>
      <c r="C55" s="53"/>
    </row>
    <row r="56" spans="1:3" x14ac:dyDescent="0.3">
      <c r="A56" s="55" t="s">
        <v>46</v>
      </c>
      <c r="B56" s="52"/>
      <c r="C56" s="53"/>
    </row>
    <row r="57" spans="1:3" x14ac:dyDescent="0.3">
      <c r="A57" s="56" t="s">
        <v>47</v>
      </c>
      <c r="B57" s="52"/>
      <c r="C57" s="53"/>
    </row>
    <row r="58" spans="1:3" x14ac:dyDescent="0.3">
      <c r="A58" s="57"/>
      <c r="B58" s="52"/>
      <c r="C58" s="53"/>
    </row>
    <row r="59" spans="1:3" ht="14.4" x14ac:dyDescent="0.3">
      <c r="A59" s="58" t="s">
        <v>59</v>
      </c>
      <c r="B59" s="59"/>
      <c r="C59" s="60" t="s">
        <v>48</v>
      </c>
    </row>
    <row r="60" spans="1:3" x14ac:dyDescent="0.3">
      <c r="A60" s="61"/>
      <c r="B60" s="62" t="s">
        <v>49</v>
      </c>
      <c r="C60" s="60" t="s">
        <v>50</v>
      </c>
    </row>
    <row r="61" spans="1:3" x14ac:dyDescent="0.3">
      <c r="A61" s="61" t="s">
        <v>68</v>
      </c>
      <c r="B61" s="63">
        <f>6.18+0.5</f>
        <v>6.68</v>
      </c>
      <c r="C61" s="64">
        <v>275.49</v>
      </c>
    </row>
    <row r="62" spans="1:3" x14ac:dyDescent="0.3">
      <c r="A62" s="61" t="s">
        <v>51</v>
      </c>
      <c r="B62" s="63">
        <v>1.29</v>
      </c>
      <c r="C62" s="64"/>
    </row>
    <row r="63" spans="1:3" x14ac:dyDescent="0.3">
      <c r="A63" s="61" t="s">
        <v>52</v>
      </c>
      <c r="B63" s="63">
        <v>2.64</v>
      </c>
      <c r="C63" s="64"/>
    </row>
    <row r="64" spans="1:3" x14ac:dyDescent="0.3">
      <c r="A64" s="61" t="s">
        <v>53</v>
      </c>
      <c r="B64" s="63">
        <v>6.57</v>
      </c>
      <c r="C64" s="64"/>
    </row>
    <row r="65" spans="1:3" x14ac:dyDescent="0.3">
      <c r="A65" s="65"/>
      <c r="B65" s="66">
        <f>SUM(B61:B64)</f>
        <v>17.18</v>
      </c>
      <c r="C65" s="67"/>
    </row>
    <row r="66" spans="1:3" x14ac:dyDescent="0.3">
      <c r="A66" s="68" t="s">
        <v>65</v>
      </c>
      <c r="B66" s="63"/>
      <c r="C66" s="67"/>
    </row>
    <row r="67" spans="1:3" x14ac:dyDescent="0.3">
      <c r="A67" s="61" t="s">
        <v>54</v>
      </c>
      <c r="B67" s="63">
        <v>5</v>
      </c>
      <c r="C67" s="67"/>
    </row>
    <row r="68" spans="1:3" x14ac:dyDescent="0.3">
      <c r="A68" s="65"/>
      <c r="B68" s="63"/>
      <c r="C68" s="64"/>
    </row>
    <row r="69" spans="1:3" x14ac:dyDescent="0.3">
      <c r="A69" s="68" t="s">
        <v>55</v>
      </c>
      <c r="B69" s="69"/>
      <c r="C69" s="67"/>
    </row>
    <row r="70" spans="1:3" x14ac:dyDescent="0.3">
      <c r="A70" s="61" t="s">
        <v>56</v>
      </c>
      <c r="B70" s="63">
        <v>2.75</v>
      </c>
      <c r="C70" s="67"/>
    </row>
    <row r="71" spans="1:3" x14ac:dyDescent="0.3">
      <c r="A71" s="65" t="s">
        <v>57</v>
      </c>
      <c r="B71" s="69"/>
      <c r="C71" s="67"/>
    </row>
    <row r="72" spans="1:3" x14ac:dyDescent="0.3">
      <c r="A72" s="70"/>
      <c r="B72" s="71"/>
      <c r="C72" s="72"/>
    </row>
  </sheetData>
  <mergeCells count="5">
    <mergeCell ref="A2:C2"/>
    <mergeCell ref="A1:C1"/>
    <mergeCell ref="A10:C10"/>
    <mergeCell ref="A30:C30"/>
    <mergeCell ref="A51:C51"/>
  </mergeCells>
  <phoneticPr fontId="0" type="noConversion"/>
  <dataValidations count="1">
    <dataValidation type="list" allowBlank="1" showInputMessage="1" showErrorMessage="1" sqref="B32" xr:uid="{2B2D2E01-5ADE-40F1-811B-7DD9898E3BB4}">
      <formula1>$D$30:$D$31</formula1>
    </dataValidation>
  </dataValidations>
  <pageMargins left="0.74" right="0.36" top="1" bottom="1" header="0.5" footer="0.5"/>
  <pageSetup paperSize="9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34B0B7-B753-4E96-ABBC-3D5327CEC089}">
          <x14:formula1>
            <xm:f>'Salaristabel 2024'!$B$2:$D$2</xm:f>
          </x14:formula1>
          <xm:sqref>B4</xm:sqref>
        </x14:dataValidation>
        <x14:dataValidation type="list" showInputMessage="1" showErrorMessage="1" xr:uid="{00000000-0002-0000-0000-000000000000}">
          <x14:formula1>
            <xm:f>'Salaristabel 2024'!$A$3:$A$12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D88E-6A3C-4AA4-A409-3CFFFEF34C4F}">
  <dimension ref="A1:I14"/>
  <sheetViews>
    <sheetView workbookViewId="0">
      <selection activeCell="C18" sqref="C18"/>
    </sheetView>
  </sheetViews>
  <sheetFormatPr defaultRowHeight="13.8" x14ac:dyDescent="0.3"/>
  <cols>
    <col min="1" max="1" width="11.8984375" customWidth="1"/>
    <col min="2" max="4" width="11.59765625" customWidth="1"/>
  </cols>
  <sheetData>
    <row r="1" spans="1:9" ht="15.6" x14ac:dyDescent="0.3">
      <c r="A1" s="73"/>
      <c r="B1" s="73"/>
      <c r="C1" s="9" t="s">
        <v>63</v>
      </c>
      <c r="D1" s="73"/>
      <c r="E1" s="74"/>
      <c r="F1" s="74"/>
      <c r="G1" s="74"/>
      <c r="H1" s="74"/>
      <c r="I1" s="74"/>
    </row>
    <row r="2" spans="1:9" x14ac:dyDescent="0.3">
      <c r="A2" s="7" t="s">
        <v>0</v>
      </c>
      <c r="B2" s="7">
        <v>1</v>
      </c>
      <c r="C2" s="7">
        <v>2</v>
      </c>
      <c r="D2" s="7">
        <v>3</v>
      </c>
      <c r="E2" s="74"/>
      <c r="F2" s="74"/>
      <c r="G2" s="74"/>
      <c r="H2" s="74"/>
      <c r="I2" s="74"/>
    </row>
    <row r="3" spans="1:9" x14ac:dyDescent="0.3">
      <c r="A3" s="74">
        <v>0</v>
      </c>
      <c r="B3" s="75">
        <v>2070</v>
      </c>
      <c r="C3" s="75">
        <v>2146</v>
      </c>
      <c r="D3" s="75">
        <v>2507</v>
      </c>
      <c r="E3" s="74"/>
      <c r="F3" s="74"/>
      <c r="G3" s="74"/>
      <c r="H3" s="74"/>
      <c r="I3" s="74"/>
    </row>
    <row r="4" spans="1:9" x14ac:dyDescent="0.3">
      <c r="A4" s="74">
        <v>1</v>
      </c>
      <c r="B4" s="75">
        <v>2146</v>
      </c>
      <c r="C4" s="75">
        <v>2216</v>
      </c>
      <c r="D4" s="75">
        <v>2641</v>
      </c>
      <c r="E4" s="74"/>
      <c r="F4" s="74"/>
      <c r="G4" s="74"/>
      <c r="H4" s="74"/>
      <c r="I4" s="74"/>
    </row>
    <row r="5" spans="1:9" x14ac:dyDescent="0.3">
      <c r="A5" s="74">
        <v>2</v>
      </c>
      <c r="B5" s="75">
        <v>2216</v>
      </c>
      <c r="C5" s="75">
        <v>2286</v>
      </c>
      <c r="D5" s="75">
        <v>2729</v>
      </c>
      <c r="E5" s="74"/>
      <c r="F5" s="74"/>
      <c r="G5" s="74"/>
      <c r="H5" s="74"/>
      <c r="I5" s="74"/>
    </row>
    <row r="6" spans="1:9" x14ac:dyDescent="0.3">
      <c r="A6" s="74">
        <v>3</v>
      </c>
      <c r="B6" s="75">
        <v>2286</v>
      </c>
      <c r="C6" s="75">
        <v>2392</v>
      </c>
      <c r="D6" s="75">
        <v>2843</v>
      </c>
      <c r="E6" s="74"/>
      <c r="F6" s="74"/>
      <c r="G6" s="74"/>
      <c r="H6" s="74"/>
      <c r="I6" s="74"/>
    </row>
    <row r="7" spans="1:9" x14ac:dyDescent="0.3">
      <c r="A7" s="74">
        <v>4</v>
      </c>
      <c r="B7" s="75">
        <v>2392</v>
      </c>
      <c r="C7" s="75">
        <v>2507</v>
      </c>
      <c r="D7" s="75">
        <v>2951</v>
      </c>
      <c r="E7" s="74"/>
      <c r="F7" s="74"/>
      <c r="G7" s="74"/>
      <c r="H7" s="74"/>
      <c r="I7" s="74"/>
    </row>
    <row r="8" spans="1:9" x14ac:dyDescent="0.3">
      <c r="A8" s="74">
        <v>5</v>
      </c>
      <c r="B8" s="75">
        <v>2507</v>
      </c>
      <c r="C8" s="75">
        <v>2641</v>
      </c>
      <c r="D8" s="75">
        <v>3037</v>
      </c>
      <c r="E8" s="74"/>
      <c r="F8" s="74"/>
      <c r="G8" s="74"/>
      <c r="H8" s="74"/>
      <c r="I8" s="74"/>
    </row>
    <row r="9" spans="1:9" x14ac:dyDescent="0.3">
      <c r="A9" s="74">
        <v>6</v>
      </c>
      <c r="B9" s="76">
        <v>2507</v>
      </c>
      <c r="C9" s="75">
        <v>2729</v>
      </c>
      <c r="D9" s="75">
        <v>3091</v>
      </c>
      <c r="E9" s="74"/>
      <c r="F9" s="74"/>
      <c r="G9" s="74"/>
      <c r="H9" s="74"/>
      <c r="I9" s="74"/>
    </row>
    <row r="10" spans="1:9" x14ac:dyDescent="0.3">
      <c r="A10" s="74">
        <v>7</v>
      </c>
      <c r="B10" s="76">
        <v>2507</v>
      </c>
      <c r="C10" s="75">
        <v>2843</v>
      </c>
      <c r="D10" s="75">
        <v>3178</v>
      </c>
      <c r="E10" s="74"/>
      <c r="F10" s="74"/>
      <c r="G10" s="74"/>
      <c r="H10" s="74"/>
      <c r="I10" s="74"/>
    </row>
    <row r="11" spans="1:9" x14ac:dyDescent="0.3">
      <c r="A11" s="74">
        <v>8</v>
      </c>
      <c r="B11" s="76">
        <v>2507</v>
      </c>
      <c r="C11" s="75">
        <v>2951</v>
      </c>
      <c r="D11" s="75">
        <v>3267</v>
      </c>
      <c r="E11" s="74"/>
      <c r="F11" s="74"/>
      <c r="G11" s="74"/>
      <c r="H11" s="74"/>
      <c r="I11" s="74"/>
    </row>
    <row r="12" spans="1:9" x14ac:dyDescent="0.3">
      <c r="A12" s="74">
        <v>9</v>
      </c>
      <c r="B12" s="76">
        <v>2507</v>
      </c>
      <c r="C12" s="75">
        <v>3037</v>
      </c>
      <c r="D12" s="75">
        <v>3334</v>
      </c>
      <c r="E12" s="74"/>
      <c r="F12" s="74"/>
      <c r="G12" s="74"/>
      <c r="H12" s="74"/>
      <c r="I12" s="74"/>
    </row>
    <row r="13" spans="1:9" x14ac:dyDescent="0.3">
      <c r="A13" s="74"/>
      <c r="B13" s="74"/>
      <c r="C13" s="74"/>
      <c r="D13" s="74"/>
      <c r="E13" s="74"/>
      <c r="F13" s="74"/>
      <c r="G13" s="74"/>
      <c r="H13" s="74"/>
      <c r="I13" s="74"/>
    </row>
    <row r="14" spans="1:9" x14ac:dyDescent="0.3">
      <c r="A14" s="74"/>
      <c r="B14" s="74" t="s">
        <v>23</v>
      </c>
      <c r="C14" s="74"/>
      <c r="D14" s="74"/>
      <c r="E14" s="74"/>
      <c r="F14" s="74"/>
      <c r="G14" s="74"/>
      <c r="H14" s="74"/>
      <c r="I14" s="7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6" ma:contentTypeDescription="Een nieuw document maken." ma:contentTypeScope="" ma:versionID="4bd34d90a9494fd64ae199337766e9ba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b4734d239284e925fbdb8334cbc2fb1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E31ED-99EF-4EB9-B38D-4767138761A0}"/>
</file>

<file path=customXml/itemProps3.xml><?xml version="1.0" encoding="utf-8"?>
<ds:datastoreItem xmlns:ds="http://schemas.openxmlformats.org/officeDocument/2006/customXml" ds:itemID="{FDEDB82A-AF0C-40BB-874D-AFFEE76A18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df8f3cc-2e16-402e-aa70-8325446701b1"/>
    <ds:schemaRef ds:uri="http://schemas.microsoft.com/office/2006/metadata/properties"/>
    <ds:schemaRef ds:uri="http://www.w3.org/XML/1998/namespace"/>
    <ds:schemaRef ds:uri="f1fd5e1d-08da-47bf-8d8e-7a436abde1e0"/>
    <ds:schemaRef ds:uri="ec5e69af-7392-4b9b-be92-39e8e642d4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Gert van der Veen</cp:lastModifiedBy>
  <cp:lastPrinted>2012-10-22T20:39:33Z</cp:lastPrinted>
  <dcterms:created xsi:type="dcterms:W3CDTF">2003-11-21T19:44:55Z</dcterms:created>
  <dcterms:modified xsi:type="dcterms:W3CDTF">2023-12-20T12:48:46Z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0x01010064CEF7622874D44BB71DE4138411C60B</vt:lpwstr>
  </property>
  <property fmtid="{D5CDD505-2E9C-101B-9397-08002B2CF9AE}" pid="3" name="MediaServiceImageTags">
    <vt:lpwstr/>
  </property>
</Properties>
</file>