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Work\"/>
    </mc:Choice>
  </mc:AlternateContent>
  <bookViews>
    <workbookView xWindow="765" yWindow="330" windowWidth="11085" windowHeight="6330" xr2:uid="{00000000-000D-0000-FFFF-FFFF00000000}"/>
  </bookViews>
  <sheets>
    <sheet name="Rekenmodel" sheetId="1" r:id="rId1"/>
    <sheet name="Berekeningen" sheetId="4" r:id="rId2"/>
    <sheet name="Traktementstabel" sheetId="2" r:id="rId3"/>
  </sheets>
  <definedNames>
    <definedName name="_xlnm.Print_Area" localSheetId="0">Rekenmodel!$A$1:$D$38</definedName>
  </definedNames>
  <calcPr calcId="171027" fullPrecision="0"/>
</workbook>
</file>

<file path=xl/calcChain.xml><?xml version="1.0" encoding="utf-8"?>
<calcChain xmlns="http://schemas.openxmlformats.org/spreadsheetml/2006/main">
  <c r="C37" i="1" l="1"/>
  <c r="C38" i="1" s="1"/>
  <c r="B15" i="1" l="1"/>
  <c r="C35" i="1" l="1"/>
  <c r="G7" i="4"/>
  <c r="C7" i="4" s="1"/>
  <c r="C12" i="1"/>
  <c r="C26" i="1"/>
  <c r="B26" i="1" s="1"/>
  <c r="C20" i="1"/>
  <c r="B20" i="1" s="1"/>
  <c r="C23" i="1"/>
  <c r="B23" i="1" s="1"/>
  <c r="C24" i="1"/>
  <c r="B24" i="1" s="1"/>
  <c r="C25" i="1"/>
  <c r="B25" i="1" s="1"/>
  <c r="C28" i="1"/>
  <c r="B28" i="1" s="1"/>
  <c r="B21" i="1"/>
  <c r="B22" i="1"/>
  <c r="C27" i="1" l="1"/>
  <c r="B27" i="1" s="1"/>
  <c r="B16" i="1"/>
  <c r="C16" i="1" l="1"/>
  <c r="C2" i="4" l="1"/>
  <c r="C30" i="1"/>
  <c r="C3" i="4" l="1"/>
  <c r="C4" i="4" s="1"/>
  <c r="C6" i="4" l="1"/>
  <c r="C8" i="4" s="1"/>
  <c r="C9" i="4" s="1"/>
  <c r="C17" i="1" s="1"/>
  <c r="C11" i="4" l="1"/>
  <c r="C12" i="4" s="1"/>
  <c r="C13" i="4" s="1"/>
  <c r="B17" i="1"/>
  <c r="B18" i="1" s="1"/>
  <c r="C18" i="1"/>
  <c r="C19" i="1" l="1"/>
  <c r="B19" i="1" l="1"/>
  <c r="B29" i="1" s="1"/>
  <c r="C29" i="1"/>
  <c r="C31" i="1" s="1"/>
</calcChain>
</file>

<file path=xl/sharedStrings.xml><?xml version="1.0" encoding="utf-8"?>
<sst xmlns="http://schemas.openxmlformats.org/spreadsheetml/2006/main" count="84" uniqueCount="78">
  <si>
    <t>Leden per predikant</t>
  </si>
  <si>
    <t>Ambtsjaren</t>
  </si>
  <si>
    <t>Deeltijdfactor in procenten</t>
  </si>
  <si>
    <t>Auto km per jaar</t>
  </si>
  <si>
    <t>Fiets km per jaar</t>
  </si>
  <si>
    <t>Woont de predikant in de pastorie?</t>
  </si>
  <si>
    <t>Vergoeding voor studeerkamer per jaar</t>
  </si>
  <si>
    <t>Traktement volgens tabel</t>
  </si>
  <si>
    <t>Traktement</t>
  </si>
  <si>
    <t>Netto grondslag inhouding emeritaat</t>
  </si>
  <si>
    <t>Inhouding emeritaat</t>
  </si>
  <si>
    <t>Subtotaal</t>
  </si>
  <si>
    <t>Bijdrage zorgverzekering</t>
  </si>
  <si>
    <t>Vergoeding representatiekosten</t>
  </si>
  <si>
    <t>Vergoeding administratie- en bureaukosten</t>
  </si>
  <si>
    <t>Vergoeding vakliteratuur</t>
  </si>
  <si>
    <t>Vergoeding autokosten € 0,35 per km</t>
  </si>
  <si>
    <t>Vergoeding fietskosten € 0,05 per km</t>
  </si>
  <si>
    <t>Inhouding voor pastorie</t>
  </si>
  <si>
    <t>Vergoeding voor studeerkamer</t>
  </si>
  <si>
    <t>Aan predikant uit te betalen bedrag</t>
  </si>
  <si>
    <t>Aantal leden per predikant</t>
  </si>
  <si>
    <t>&lt; 350 leden</t>
  </si>
  <si>
    <t>350-550 leden</t>
  </si>
  <si>
    <t>&gt; 550 leden</t>
  </si>
  <si>
    <t>€</t>
  </si>
  <si>
    <t>Pensioenfonds Zorg en Welzijn</t>
  </si>
  <si>
    <t>ja</t>
  </si>
  <si>
    <t>Vergoeding mobiele telefoon</t>
  </si>
  <si>
    <t>Vergoeding mobiele telefoon per jaar</t>
  </si>
  <si>
    <t>Vergoeding vaste telefoon per jaar</t>
  </si>
  <si>
    <t>Vergoeding vaste telefoon</t>
  </si>
  <si>
    <t>zie punt 10 van de regeling</t>
  </si>
  <si>
    <t>Berekeningen</t>
  </si>
  <si>
    <t>Franchise voltijd</t>
  </si>
  <si>
    <t>Franchise deeltijd</t>
  </si>
  <si>
    <t>f</t>
  </si>
  <si>
    <t>g</t>
  </si>
  <si>
    <t>a</t>
  </si>
  <si>
    <t>b</t>
  </si>
  <si>
    <t>c</t>
  </si>
  <si>
    <t>Jaartraktement</t>
  </si>
  <si>
    <t>Vakantietoeslag 8%</t>
  </si>
  <si>
    <t>d</t>
  </si>
  <si>
    <t>Bruto grondslag inhouding emeritaat (c)</t>
  </si>
  <si>
    <t>e</t>
  </si>
  <si>
    <t>h</t>
  </si>
  <si>
    <t>i</t>
  </si>
  <si>
    <t>Inhouding 9% van h</t>
  </si>
  <si>
    <t>af: franchise (g)</t>
  </si>
  <si>
    <t>Totaal per jaar</t>
  </si>
  <si>
    <t>j</t>
  </si>
  <si>
    <t>Subtotaal na inhouding emeritaat (c - i)</t>
  </si>
  <si>
    <t>maximale grondslag</t>
  </si>
  <si>
    <t>m</t>
  </si>
  <si>
    <t>l</t>
  </si>
  <si>
    <t>Grondslag bijdrage zorgverzekering (min j, m)</t>
  </si>
  <si>
    <t>n</t>
  </si>
  <si>
    <t>Maandbedragen</t>
  </si>
  <si>
    <t>Jaarbedragen</t>
  </si>
  <si>
    <t>Vakantietoeslag 8%, jaarlijks in mei</t>
  </si>
  <si>
    <t>nee</t>
  </si>
  <si>
    <t>Naam van de predikant</t>
  </si>
  <si>
    <t>Vult u de onderstaande tien vragen in. Daaronder ziet u de berekende maand- en jaarbedragen. De sheet Berekeningen toont de berekening van de inhouding emeritaat en van de bijdrage zorgverzekering.</t>
  </si>
  <si>
    <t>van 350 tot 550</t>
  </si>
  <si>
    <t>vanaf 550</t>
  </si>
  <si>
    <t>minder dan 350</t>
  </si>
  <si>
    <t>A</t>
  </si>
  <si>
    <t>B</t>
  </si>
  <si>
    <t>C</t>
  </si>
  <si>
    <t>Nederlands Gereformeerde Instelling Arbeidszaken (NGA)
Rekenmodel traktementen en vergoedingen 2018</t>
  </si>
  <si>
    <t>Bijdrage zorgverzekering 6,9% van l</t>
  </si>
  <si>
    <t>- het voltijds traktement/regelingsloon (inclusief de vakantietoeslag)</t>
  </si>
  <si>
    <t>- het aantal contracturen per week</t>
  </si>
  <si>
    <t>- de verloonde uren per maand</t>
  </si>
  <si>
    <t>- het aantal CAO-uren (regelingsuren) per week</t>
  </si>
  <si>
    <t>De penningmeester moet het traktement opgeven ten behoeve van de pensioenopbouw bij het pensioenfonds. Dat gebeurt door via www.pfzw.nl/werkgevers/ in te loggen op MijnOrganisatie. 
Daar moeten maandelijks worden opgegeven:</t>
  </si>
  <si>
    <t>max gecorrigeerd 
op 23-01-2018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</si>
</sst>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Courier New"/>
    </font>
    <font>
      <sz val="10"/>
      <name val="Courier New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i/>
      <sz val="10"/>
      <name val="Times New Roman"/>
      <family val="1"/>
    </font>
    <font>
      <sz val="10"/>
      <name val="Courier New"/>
      <family val="3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/>
      <top style="hair">
        <color indexed="64"/>
      </top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91">
    <xf numFmtId="0" fontId="0" fillId="0" borderId="0" xfId="0"/>
    <xf numFmtId="4" fontId="2" fillId="0" borderId="0" xfId="0" applyNumberFormat="1" applyFont="1" applyAlignment="1">
      <alignment vertical="center"/>
    </xf>
    <xf numFmtId="4" fontId="2" fillId="0" borderId="0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4" fontId="2" fillId="0" borderId="3" xfId="0" applyNumberFormat="1" applyFont="1" applyBorder="1" applyAlignment="1">
      <alignment vertical="center"/>
    </xf>
    <xf numFmtId="4" fontId="2" fillId="0" borderId="6" xfId="0" applyNumberFormat="1" applyFont="1" applyBorder="1" applyAlignment="1">
      <alignment vertical="center"/>
    </xf>
    <xf numFmtId="4" fontId="2" fillId="0" borderId="10" xfId="0" applyNumberFormat="1" applyFont="1" applyBorder="1" applyAlignment="1">
      <alignment vertical="center"/>
    </xf>
    <xf numFmtId="4" fontId="2" fillId="0" borderId="11" xfId="0" applyNumberFormat="1" applyFont="1" applyBorder="1" applyAlignment="1">
      <alignment vertical="center"/>
    </xf>
    <xf numFmtId="4" fontId="2" fillId="0" borderId="12" xfId="0" applyNumberFormat="1" applyFont="1" applyBorder="1" applyAlignment="1">
      <alignment vertical="center"/>
    </xf>
    <xf numFmtId="4" fontId="2" fillId="0" borderId="13" xfId="0" applyNumberFormat="1" applyFont="1" applyBorder="1" applyAlignment="1">
      <alignment vertical="center"/>
    </xf>
    <xf numFmtId="4" fontId="2" fillId="0" borderId="0" xfId="0" applyNumberFormat="1" applyFont="1"/>
    <xf numFmtId="4" fontId="2" fillId="0" borderId="4" xfId="0" applyNumberFormat="1" applyFont="1" applyBorder="1" applyAlignment="1">
      <alignment horizontal="center" vertical="center"/>
    </xf>
    <xf numFmtId="4" fontId="2" fillId="0" borderId="14" xfId="0" applyNumberFormat="1" applyFont="1" applyBorder="1" applyAlignment="1">
      <alignment vertical="center"/>
    </xf>
    <xf numFmtId="4" fontId="2" fillId="0" borderId="0" xfId="0" applyNumberFormat="1" applyFont="1" applyAlignment="1">
      <alignment horizontal="center" vertical="center"/>
    </xf>
    <xf numFmtId="4" fontId="2" fillId="0" borderId="15" xfId="0" applyNumberFormat="1" applyFont="1" applyBorder="1" applyAlignment="1">
      <alignment vertical="center"/>
    </xf>
    <xf numFmtId="4" fontId="2" fillId="0" borderId="16" xfId="0" applyNumberFormat="1" applyFont="1" applyBorder="1" applyAlignment="1">
      <alignment vertical="center"/>
    </xf>
    <xf numFmtId="4" fontId="2" fillId="0" borderId="17" xfId="0" applyNumberFormat="1" applyFont="1" applyBorder="1" applyAlignment="1">
      <alignment vertical="center"/>
    </xf>
    <xf numFmtId="4" fontId="2" fillId="0" borderId="18" xfId="0" applyNumberFormat="1" applyFont="1" applyBorder="1" applyAlignment="1">
      <alignment vertical="center"/>
    </xf>
    <xf numFmtId="4" fontId="2" fillId="0" borderId="19" xfId="0" applyNumberFormat="1" applyFont="1" applyBorder="1" applyAlignment="1">
      <alignment vertical="center"/>
    </xf>
    <xf numFmtId="4" fontId="2" fillId="0" borderId="15" xfId="0" applyNumberFormat="1" applyFont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2" fillId="0" borderId="0" xfId="1" applyFont="1"/>
    <xf numFmtId="0" fontId="2" fillId="0" borderId="0" xfId="1" applyFont="1" applyAlignment="1">
      <alignment horizontal="center"/>
    </xf>
    <xf numFmtId="4" fontId="2" fillId="0" borderId="5" xfId="0" applyNumberFormat="1" applyFont="1" applyBorder="1" applyAlignment="1">
      <alignment horizontal="center" vertical="center"/>
    </xf>
    <xf numFmtId="4" fontId="2" fillId="0" borderId="9" xfId="0" applyNumberFormat="1" applyFont="1" applyBorder="1" applyAlignment="1">
      <alignment horizontal="center" vertical="center"/>
    </xf>
    <xf numFmtId="4" fontId="2" fillId="0" borderId="21" xfId="0" applyNumberFormat="1" applyFont="1" applyBorder="1" applyAlignment="1">
      <alignment vertical="center"/>
    </xf>
    <xf numFmtId="4" fontId="2" fillId="0" borderId="22" xfId="0" applyNumberFormat="1" applyFont="1" applyBorder="1" applyAlignment="1">
      <alignment horizontal="center" vertical="center"/>
    </xf>
    <xf numFmtId="4" fontId="5" fillId="0" borderId="0" xfId="0" applyNumberFormat="1" applyFont="1"/>
    <xf numFmtId="4" fontId="5" fillId="0" borderId="0" xfId="0" applyNumberFormat="1" applyFont="1" applyAlignment="1">
      <alignment horizontal="left" vertical="center" wrapText="1"/>
    </xf>
    <xf numFmtId="4" fontId="5" fillId="0" borderId="0" xfId="0" applyNumberFormat="1" applyFont="1" applyAlignment="1">
      <alignment vertical="center"/>
    </xf>
    <xf numFmtId="1" fontId="5" fillId="0" borderId="1" xfId="0" applyNumberFormat="1" applyFont="1" applyBorder="1" applyAlignment="1">
      <alignment horizontal="right" vertical="center"/>
    </xf>
    <xf numFmtId="1" fontId="5" fillId="0" borderId="1" xfId="0" applyNumberFormat="1" applyFont="1" applyBorder="1" applyAlignment="1">
      <alignment vertical="center"/>
    </xf>
    <xf numFmtId="10" fontId="5" fillId="0" borderId="1" xfId="0" applyNumberFormat="1" applyFont="1" applyBorder="1" applyAlignment="1">
      <alignment vertical="center"/>
    </xf>
    <xf numFmtId="3" fontId="5" fillId="0" borderId="1" xfId="0" applyNumberFormat="1" applyFont="1" applyBorder="1" applyAlignment="1">
      <alignment vertical="center"/>
    </xf>
    <xf numFmtId="4" fontId="5" fillId="0" borderId="1" xfId="0" applyNumberFormat="1" applyFont="1" applyBorder="1" applyAlignment="1">
      <alignment horizontal="right" vertical="center"/>
    </xf>
    <xf numFmtId="4" fontId="5" fillId="0" borderId="0" xfId="0" applyNumberFormat="1" applyFont="1" applyBorder="1" applyAlignment="1">
      <alignment vertical="center"/>
    </xf>
    <xf numFmtId="4" fontId="5" fillId="0" borderId="2" xfId="0" applyNumberFormat="1" applyFont="1" applyBorder="1" applyAlignment="1">
      <alignment vertical="center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0" xfId="0" applyNumberFormat="1" applyFont="1" applyBorder="1"/>
    <xf numFmtId="4" fontId="5" fillId="0" borderId="6" xfId="0" applyNumberFormat="1" applyFont="1" applyBorder="1" applyAlignment="1">
      <alignment vertical="center"/>
    </xf>
    <xf numFmtId="4" fontId="5" fillId="0" borderId="3" xfId="0" applyNumberFormat="1" applyFont="1" applyBorder="1" applyAlignment="1">
      <alignment vertical="center"/>
    </xf>
    <xf numFmtId="4" fontId="5" fillId="0" borderId="4" xfId="0" applyNumberFormat="1" applyFont="1" applyBorder="1" applyAlignment="1">
      <alignment vertical="center"/>
    </xf>
    <xf numFmtId="4" fontId="5" fillId="0" borderId="10" xfId="0" applyNumberFormat="1" applyFont="1" applyBorder="1" applyAlignment="1">
      <alignment vertical="center"/>
    </xf>
    <xf numFmtId="4" fontId="5" fillId="0" borderId="5" xfId="0" applyNumberFormat="1" applyFont="1" applyBorder="1" applyAlignment="1">
      <alignment vertical="center"/>
    </xf>
    <xf numFmtId="4" fontId="5" fillId="0" borderId="24" xfId="0" applyNumberFormat="1" applyFont="1" applyBorder="1" applyAlignment="1">
      <alignment vertical="center"/>
    </xf>
    <xf numFmtId="4" fontId="5" fillId="0" borderId="23" xfId="0" applyNumberFormat="1" applyFont="1" applyBorder="1" applyAlignment="1">
      <alignment vertical="center"/>
    </xf>
    <xf numFmtId="4" fontId="5" fillId="0" borderId="7" xfId="0" applyNumberFormat="1" applyFont="1" applyBorder="1" applyAlignment="1">
      <alignment vertical="center"/>
    </xf>
    <xf numFmtId="4" fontId="5" fillId="0" borderId="8" xfId="0" applyNumberFormat="1" applyFont="1" applyBorder="1" applyAlignment="1">
      <alignment vertical="center"/>
    </xf>
    <xf numFmtId="4" fontId="5" fillId="0" borderId="9" xfId="0" applyNumberFormat="1" applyFont="1" applyBorder="1" applyAlignment="1">
      <alignment vertical="center"/>
    </xf>
    <xf numFmtId="4" fontId="5" fillId="0" borderId="25" xfId="0" applyNumberFormat="1" applyFont="1" applyBorder="1" applyAlignment="1">
      <alignment vertical="center"/>
    </xf>
    <xf numFmtId="4" fontId="5" fillId="0" borderId="20" xfId="0" applyNumberFormat="1" applyFont="1" applyBorder="1" applyAlignment="1">
      <alignment vertical="center" wrapText="1"/>
    </xf>
    <xf numFmtId="4" fontId="5" fillId="0" borderId="26" xfId="0" applyNumberFormat="1" applyFont="1" applyBorder="1" applyAlignment="1">
      <alignment vertical="center"/>
    </xf>
    <xf numFmtId="4" fontId="4" fillId="0" borderId="0" xfId="0" applyNumberFormat="1" applyFont="1" applyBorder="1" applyAlignment="1">
      <alignment horizontal="left" vertical="center"/>
    </xf>
    <xf numFmtId="4" fontId="4" fillId="0" borderId="0" xfId="0" applyNumberFormat="1" applyFont="1" applyBorder="1" applyAlignment="1">
      <alignment vertical="center"/>
    </xf>
    <xf numFmtId="4" fontId="5" fillId="0" borderId="30" xfId="0" applyNumberFormat="1" applyFont="1" applyBorder="1" applyAlignment="1">
      <alignment vertical="center"/>
    </xf>
    <xf numFmtId="2" fontId="5" fillId="0" borderId="33" xfId="0" applyNumberFormat="1" applyFont="1" applyBorder="1" applyAlignment="1">
      <alignment vertical="center"/>
    </xf>
    <xf numFmtId="4" fontId="7" fillId="0" borderId="0" xfId="0" applyNumberFormat="1" applyFont="1" applyAlignment="1">
      <alignment horizontal="left" vertical="center" wrapText="1"/>
    </xf>
    <xf numFmtId="0" fontId="8" fillId="0" borderId="0" xfId="0" applyFont="1"/>
    <xf numFmtId="4" fontId="2" fillId="0" borderId="17" xfId="0" applyNumberFormat="1" applyFont="1" applyFill="1" applyBorder="1" applyAlignment="1">
      <alignment vertical="center"/>
    </xf>
    <xf numFmtId="4" fontId="2" fillId="0" borderId="3" xfId="0" applyNumberFormat="1" applyFont="1" applyFill="1" applyBorder="1" applyAlignment="1">
      <alignment vertical="center"/>
    </xf>
    <xf numFmtId="3" fontId="2" fillId="0" borderId="0" xfId="1" applyNumberFormat="1" applyFont="1" applyFill="1" applyAlignment="1">
      <alignment horizontal="center"/>
    </xf>
    <xf numFmtId="4" fontId="2" fillId="0" borderId="20" xfId="0" applyNumberFormat="1" applyFont="1" applyFill="1" applyBorder="1" applyAlignment="1">
      <alignment vertical="center"/>
    </xf>
    <xf numFmtId="2" fontId="5" fillId="0" borderId="34" xfId="0" applyNumberFormat="1" applyFont="1" applyBorder="1" applyAlignment="1">
      <alignment vertical="center"/>
    </xf>
    <xf numFmtId="4" fontId="5" fillId="0" borderId="28" xfId="0" quotePrefix="1" applyNumberFormat="1" applyFont="1" applyBorder="1" applyAlignment="1">
      <alignment horizontal="left" vertical="center"/>
    </xf>
    <xf numFmtId="4" fontId="5" fillId="0" borderId="29" xfId="0" applyNumberFormat="1" applyFont="1" applyBorder="1" applyAlignment="1">
      <alignment horizontal="left" vertical="center"/>
    </xf>
    <xf numFmtId="4" fontId="5" fillId="0" borderId="31" xfId="0" quotePrefix="1" applyNumberFormat="1" applyFont="1" applyBorder="1" applyAlignment="1">
      <alignment horizontal="left" vertical="center"/>
    </xf>
    <xf numFmtId="4" fontId="5" fillId="0" borderId="32" xfId="0" applyNumberFormat="1" applyFont="1" applyBorder="1" applyAlignment="1">
      <alignment horizontal="left" vertical="center"/>
    </xf>
    <xf numFmtId="0" fontId="6" fillId="0" borderId="0" xfId="0" quotePrefix="1" applyNumberFormat="1" applyFont="1" applyBorder="1" applyAlignment="1">
      <alignment horizontal="left" vertical="center" wrapText="1"/>
    </xf>
    <xf numFmtId="4" fontId="3" fillId="0" borderId="4" xfId="0" applyNumberFormat="1" applyFont="1" applyFill="1" applyBorder="1" applyAlignment="1">
      <alignment horizontal="center" vertical="center" wrapText="1"/>
    </xf>
    <xf numFmtId="4" fontId="4" fillId="0" borderId="15" xfId="0" applyNumberFormat="1" applyFont="1" applyFill="1" applyBorder="1" applyAlignment="1">
      <alignment horizontal="center" vertical="center" wrapText="1"/>
    </xf>
    <xf numFmtId="4" fontId="4" fillId="0" borderId="3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Alignment="1">
      <alignment horizontal="left" vertical="center" wrapText="1"/>
    </xf>
    <xf numFmtId="4" fontId="5" fillId="0" borderId="4" xfId="0" applyNumberFormat="1" applyFont="1" applyBorder="1" applyAlignment="1">
      <alignment horizontal="left" vertical="center" wrapText="1"/>
    </xf>
    <xf numFmtId="4" fontId="5" fillId="0" borderId="15" xfId="0" applyNumberFormat="1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horizontal="left" vertical="center" wrapText="1"/>
    </xf>
    <xf numFmtId="4" fontId="5" fillId="0" borderId="5" xfId="0" applyNumberFormat="1" applyFont="1" applyBorder="1" applyAlignment="1">
      <alignment horizontal="left" vertical="center" wrapText="1"/>
    </xf>
    <xf numFmtId="4" fontId="5" fillId="0" borderId="27" xfId="0" applyNumberFormat="1" applyFont="1" applyBorder="1" applyAlignment="1">
      <alignment horizontal="left" vertical="center" wrapText="1"/>
    </xf>
    <xf numFmtId="4" fontId="5" fillId="0" borderId="16" xfId="0" applyNumberFormat="1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left" vertical="center"/>
    </xf>
    <xf numFmtId="4" fontId="4" fillId="0" borderId="15" xfId="0" applyNumberFormat="1" applyFont="1" applyBorder="1" applyAlignment="1">
      <alignment horizontal="left" vertical="center"/>
    </xf>
    <xf numFmtId="4" fontId="4" fillId="0" borderId="3" xfId="0" applyNumberFormat="1" applyFont="1" applyBorder="1" applyAlignment="1">
      <alignment horizontal="left" vertical="center"/>
    </xf>
    <xf numFmtId="4" fontId="5" fillId="0" borderId="9" xfId="0" quotePrefix="1" applyNumberFormat="1" applyFont="1" applyBorder="1" applyAlignment="1">
      <alignment horizontal="left" vertical="center"/>
    </xf>
    <xf numFmtId="4" fontId="5" fillId="0" borderId="35" xfId="0" quotePrefix="1" applyNumberFormat="1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4" fontId="3" fillId="0" borderId="15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2" fillId="0" borderId="15" xfId="0" applyNumberFormat="1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4" fontId="2" fillId="0" borderId="14" xfId="0" applyNumberFormat="1" applyFont="1" applyBorder="1" applyAlignment="1">
      <alignment vertical="center" wrapText="1"/>
    </xf>
    <xf numFmtId="4" fontId="2" fillId="0" borderId="36" xfId="0" applyNumberFormat="1" applyFont="1" applyBorder="1" applyAlignment="1">
      <alignment vertical="center" wrapText="1"/>
    </xf>
  </cellXfs>
  <cellStyles count="2">
    <cellStyle name="Normal" xfId="0" builtinId="0"/>
    <cellStyle name="Normal 2" xfId="1" xr:uid="{00000000-0005-0000-0000-00000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62"/>
  <sheetViews>
    <sheetView tabSelected="1" zoomScale="130" zoomScaleNormal="130" workbookViewId="0">
      <selection sqref="A1:D1"/>
    </sheetView>
  </sheetViews>
  <sheetFormatPr defaultColWidth="12.75" defaultRowHeight="12.75" x14ac:dyDescent="0.2"/>
  <cols>
    <col min="1" max="1" width="36.625" style="27" customWidth="1"/>
    <col min="2" max="4" width="16.625" style="27" customWidth="1"/>
    <col min="5" max="16384" width="12.75" style="27"/>
  </cols>
  <sheetData>
    <row r="1" spans="1:4" ht="47.25" customHeight="1" x14ac:dyDescent="0.2">
      <c r="A1" s="68" t="s">
        <v>70</v>
      </c>
      <c r="B1" s="69"/>
      <c r="C1" s="69"/>
      <c r="D1" s="70"/>
    </row>
    <row r="2" spans="1:4" ht="47.25" customHeight="1" x14ac:dyDescent="0.2">
      <c r="A2" s="71" t="s">
        <v>63</v>
      </c>
      <c r="B2" s="71"/>
      <c r="C2" s="71"/>
      <c r="D2" s="71"/>
    </row>
    <row r="3" spans="1:4" ht="21" customHeight="1" x14ac:dyDescent="0.2">
      <c r="A3" s="28" t="s">
        <v>62</v>
      </c>
      <c r="B3" s="72"/>
      <c r="C3" s="73"/>
      <c r="D3" s="74"/>
    </row>
    <row r="4" spans="1:4" s="29" customFormat="1" ht="21" customHeight="1" x14ac:dyDescent="0.25">
      <c r="A4" s="29" t="s">
        <v>0</v>
      </c>
      <c r="B4" s="30" t="s">
        <v>65</v>
      </c>
    </row>
    <row r="5" spans="1:4" s="29" customFormat="1" ht="21" customHeight="1" x14ac:dyDescent="0.25">
      <c r="A5" s="29" t="s">
        <v>1</v>
      </c>
      <c r="B5" s="31">
        <v>20</v>
      </c>
    </row>
    <row r="6" spans="1:4" s="29" customFormat="1" ht="21" customHeight="1" x14ac:dyDescent="0.25">
      <c r="A6" s="29" t="s">
        <v>2</v>
      </c>
      <c r="B6" s="32">
        <v>1</v>
      </c>
    </row>
    <row r="7" spans="1:4" s="29" customFormat="1" ht="21" customHeight="1" x14ac:dyDescent="0.25">
      <c r="A7" s="29" t="s">
        <v>3</v>
      </c>
      <c r="B7" s="33"/>
    </row>
    <row r="8" spans="1:4" s="29" customFormat="1" ht="21" customHeight="1" x14ac:dyDescent="0.25">
      <c r="A8" s="29" t="s">
        <v>4</v>
      </c>
      <c r="B8" s="33"/>
    </row>
    <row r="9" spans="1:4" s="29" customFormat="1" ht="21" customHeight="1" x14ac:dyDescent="0.25">
      <c r="A9" s="29" t="s">
        <v>30</v>
      </c>
      <c r="B9" s="33"/>
      <c r="C9" s="29" t="s">
        <v>32</v>
      </c>
    </row>
    <row r="10" spans="1:4" s="29" customFormat="1" ht="21" customHeight="1" x14ac:dyDescent="0.25">
      <c r="A10" s="29" t="s">
        <v>29</v>
      </c>
      <c r="B10" s="33"/>
      <c r="C10" s="29" t="s">
        <v>32</v>
      </c>
    </row>
    <row r="11" spans="1:4" s="29" customFormat="1" ht="21" customHeight="1" x14ac:dyDescent="0.25">
      <c r="A11" s="29" t="s">
        <v>5</v>
      </c>
      <c r="B11" s="34" t="s">
        <v>27</v>
      </c>
    </row>
    <row r="12" spans="1:4" s="29" customFormat="1" ht="21" customHeight="1" x14ac:dyDescent="0.25">
      <c r="A12" s="29" t="s">
        <v>6</v>
      </c>
      <c r="B12" s="33"/>
      <c r="C12" s="67" t="str">
        <f>IF(B11="nee","Als de predikant zelf in zijn werkruimte voorziet dient daar een financiële vergoeding tegenover te staan. Zie WAP-regeling par.20.",
IF(ISBLANK(B11),"",
IF(B12&lt;&gt;0,"Vergoeding voor studeerkamer alleen invullen als de predikant niet in de pastorie woont","")))</f>
        <v/>
      </c>
      <c r="D12" s="67"/>
    </row>
    <row r="13" spans="1:4" s="29" customFormat="1" ht="21" customHeight="1" x14ac:dyDescent="0.25">
      <c r="B13" s="35"/>
      <c r="C13" s="67"/>
      <c r="D13" s="67"/>
    </row>
    <row r="14" spans="1:4" ht="31.5" customHeight="1" x14ac:dyDescent="0.2">
      <c r="A14" s="36"/>
      <c r="B14" s="37" t="s">
        <v>58</v>
      </c>
      <c r="C14" s="37" t="s">
        <v>59</v>
      </c>
      <c r="D14" s="38"/>
    </row>
    <row r="15" spans="1:4" ht="21.6" customHeight="1" x14ac:dyDescent="0.2">
      <c r="A15" s="39" t="s">
        <v>7</v>
      </c>
      <c r="B15" s="40">
        <f ca="1">OFFSET(Traktementstabel!A4,B5,MATCH(B4,Rekenmodel!A42:A44,0))</f>
        <v>5933</v>
      </c>
      <c r="C15" s="41"/>
      <c r="D15" s="38"/>
    </row>
    <row r="16" spans="1:4" ht="21.6" customHeight="1" x14ac:dyDescent="0.2">
      <c r="A16" s="42" t="s">
        <v>8</v>
      </c>
      <c r="B16" s="43">
        <f ca="1">B15*B6</f>
        <v>5933</v>
      </c>
      <c r="C16" s="39">
        <f ca="1">B16*12</f>
        <v>71196</v>
      </c>
      <c r="D16" s="38"/>
    </row>
    <row r="17" spans="1:4" ht="21.6" customHeight="1" x14ac:dyDescent="0.2">
      <c r="A17" s="42" t="s">
        <v>10</v>
      </c>
      <c r="B17" s="44">
        <f ca="1">C17/12</f>
        <v>-487.97</v>
      </c>
      <c r="C17" s="45">
        <f ca="1">-Berekeningen!C9</f>
        <v>-5855.64</v>
      </c>
      <c r="D17" s="38"/>
    </row>
    <row r="18" spans="1:4" ht="21.6" customHeight="1" x14ac:dyDescent="0.2">
      <c r="A18" s="42" t="s">
        <v>11</v>
      </c>
      <c r="B18" s="46">
        <f ca="1">SUM(B16:B17)</f>
        <v>5445.03</v>
      </c>
      <c r="C18" s="47">
        <f ca="1">SUM(C16:C17)</f>
        <v>65340.36</v>
      </c>
      <c r="D18" s="38"/>
    </row>
    <row r="19" spans="1:4" ht="21.6" customHeight="1" x14ac:dyDescent="0.2">
      <c r="A19" s="42" t="s">
        <v>12</v>
      </c>
      <c r="B19" s="48">
        <f t="shared" ref="B19:B28" ca="1" si="0">C19/12</f>
        <v>314.02999999999997</v>
      </c>
      <c r="C19" s="42">
        <f ca="1">Berekeningen!C13</f>
        <v>3768.37</v>
      </c>
      <c r="D19" s="38"/>
    </row>
    <row r="20" spans="1:4" ht="21.6" customHeight="1" x14ac:dyDescent="0.2">
      <c r="A20" s="42" t="s">
        <v>13</v>
      </c>
      <c r="B20" s="48">
        <f t="shared" si="0"/>
        <v>75</v>
      </c>
      <c r="C20" s="42">
        <f>900*B6</f>
        <v>900</v>
      </c>
      <c r="D20" s="38"/>
    </row>
    <row r="21" spans="1:4" ht="21.6" customHeight="1" x14ac:dyDescent="0.2">
      <c r="A21" s="42" t="s">
        <v>14</v>
      </c>
      <c r="B21" s="48">
        <f t="shared" si="0"/>
        <v>66.67</v>
      </c>
      <c r="C21" s="42">
        <v>800</v>
      </c>
      <c r="D21" s="38"/>
    </row>
    <row r="22" spans="1:4" ht="21.6" customHeight="1" x14ac:dyDescent="0.2">
      <c r="A22" s="42" t="s">
        <v>15</v>
      </c>
      <c r="B22" s="48">
        <f t="shared" si="0"/>
        <v>83.33</v>
      </c>
      <c r="C22" s="42">
        <v>1000</v>
      </c>
      <c r="D22" s="38"/>
    </row>
    <row r="23" spans="1:4" ht="21.6" customHeight="1" x14ac:dyDescent="0.2">
      <c r="A23" s="42" t="s">
        <v>16</v>
      </c>
      <c r="B23" s="48">
        <f t="shared" si="0"/>
        <v>0</v>
      </c>
      <c r="C23" s="42">
        <f>0.35*B7</f>
        <v>0</v>
      </c>
      <c r="D23" s="38"/>
    </row>
    <row r="24" spans="1:4" ht="21.6" customHeight="1" x14ac:dyDescent="0.2">
      <c r="A24" s="42" t="s">
        <v>17</v>
      </c>
      <c r="B24" s="48">
        <f t="shared" si="0"/>
        <v>0</v>
      </c>
      <c r="C24" s="42">
        <f>0.05*B8</f>
        <v>0</v>
      </c>
      <c r="D24" s="38"/>
    </row>
    <row r="25" spans="1:4" ht="21.6" customHeight="1" x14ac:dyDescent="0.2">
      <c r="A25" s="42" t="s">
        <v>31</v>
      </c>
      <c r="B25" s="48">
        <f t="shared" si="0"/>
        <v>0</v>
      </c>
      <c r="C25" s="42">
        <f>B9</f>
        <v>0</v>
      </c>
      <c r="D25" s="38"/>
    </row>
    <row r="26" spans="1:4" ht="21.6" customHeight="1" x14ac:dyDescent="0.2">
      <c r="A26" s="42" t="s">
        <v>28</v>
      </c>
      <c r="B26" s="48">
        <f t="shared" si="0"/>
        <v>0</v>
      </c>
      <c r="C26" s="42">
        <f>B10</f>
        <v>0</v>
      </c>
      <c r="D26" s="38"/>
    </row>
    <row r="27" spans="1:4" ht="21.6" customHeight="1" x14ac:dyDescent="0.2">
      <c r="A27" s="42" t="s">
        <v>18</v>
      </c>
      <c r="B27" s="48">
        <f t="shared" ca="1" si="0"/>
        <v>-768.92</v>
      </c>
      <c r="C27" s="42">
        <f ca="1">-IF(B11="ja",12.96%*12*B15,0)</f>
        <v>-9227</v>
      </c>
      <c r="D27" s="38"/>
    </row>
    <row r="28" spans="1:4" ht="21.6" customHeight="1" x14ac:dyDescent="0.2">
      <c r="A28" s="42" t="s">
        <v>19</v>
      </c>
      <c r="B28" s="44">
        <f t="shared" si="0"/>
        <v>0</v>
      </c>
      <c r="C28" s="45">
        <f>B12</f>
        <v>0</v>
      </c>
      <c r="D28" s="38"/>
    </row>
    <row r="29" spans="1:4" ht="21.6" customHeight="1" thickBot="1" x14ac:dyDescent="0.25">
      <c r="A29" s="42" t="s">
        <v>20</v>
      </c>
      <c r="B29" s="49">
        <f ca="1">SUM(B18:B28)</f>
        <v>5215.1400000000003</v>
      </c>
      <c r="C29" s="47">
        <f ca="1">SUM(C18:C28)</f>
        <v>62581.73</v>
      </c>
      <c r="D29" s="38"/>
    </row>
    <row r="30" spans="1:4" ht="21.6" customHeight="1" thickTop="1" x14ac:dyDescent="0.2">
      <c r="A30" s="50" t="s">
        <v>60</v>
      </c>
      <c r="B30" s="35"/>
      <c r="C30" s="45">
        <f ca="1">8%*C16</f>
        <v>5695.68</v>
      </c>
      <c r="D30" s="38"/>
    </row>
    <row r="31" spans="1:4" ht="21.6" customHeight="1" thickBot="1" x14ac:dyDescent="0.25">
      <c r="B31" s="35"/>
      <c r="C31" s="51">
        <f ca="1">SUM(C29:C30)</f>
        <v>68277.41</v>
      </c>
      <c r="D31" s="38"/>
    </row>
    <row r="32" spans="1:4" ht="21" customHeight="1" thickTop="1" x14ac:dyDescent="0.2"/>
    <row r="33" spans="1:7" ht="21" customHeight="1" x14ac:dyDescent="0.2">
      <c r="A33" s="78" t="s">
        <v>26</v>
      </c>
      <c r="B33" s="79"/>
      <c r="C33" s="80"/>
      <c r="D33" s="52"/>
      <c r="E33" s="53"/>
      <c r="F33" s="53"/>
      <c r="G33" s="53"/>
    </row>
    <row r="34" spans="1:7" ht="52.5" customHeight="1" x14ac:dyDescent="0.2">
      <c r="A34" s="75" t="s">
        <v>76</v>
      </c>
      <c r="B34" s="76"/>
      <c r="C34" s="77"/>
      <c r="D34" s="35"/>
    </row>
    <row r="35" spans="1:7" ht="21" customHeight="1" x14ac:dyDescent="0.2">
      <c r="A35" s="63" t="s">
        <v>72</v>
      </c>
      <c r="B35" s="64"/>
      <c r="C35" s="54">
        <f ca="1">ROUNDUP(B15*12.96,0)</f>
        <v>76892</v>
      </c>
    </row>
    <row r="36" spans="1:7" ht="21" customHeight="1" x14ac:dyDescent="0.2">
      <c r="A36" s="81" t="s">
        <v>75</v>
      </c>
      <c r="B36" s="82"/>
      <c r="C36" s="62">
        <v>40</v>
      </c>
    </row>
    <row r="37" spans="1:7" ht="21" customHeight="1" x14ac:dyDescent="0.2">
      <c r="A37" s="81" t="s">
        <v>73</v>
      </c>
      <c r="B37" s="82"/>
      <c r="C37" s="62">
        <f>C36*B6</f>
        <v>40</v>
      </c>
    </row>
    <row r="38" spans="1:7" ht="21" customHeight="1" x14ac:dyDescent="0.2">
      <c r="A38" s="65" t="s">
        <v>74</v>
      </c>
      <c r="B38" s="66"/>
      <c r="C38" s="55">
        <f>C37*52/12</f>
        <v>173.33</v>
      </c>
      <c r="D38" s="56"/>
    </row>
    <row r="42" spans="1:7" ht="13.5" x14ac:dyDescent="0.25">
      <c r="A42" s="57" t="s">
        <v>66</v>
      </c>
      <c r="B42" s="57"/>
    </row>
    <row r="43" spans="1:7" ht="13.5" x14ac:dyDescent="0.25">
      <c r="A43" s="57" t="s">
        <v>64</v>
      </c>
      <c r="B43" s="57"/>
    </row>
    <row r="44" spans="1:7" ht="13.5" x14ac:dyDescent="0.25">
      <c r="A44" s="57" t="s">
        <v>65</v>
      </c>
      <c r="B44" s="57"/>
      <c r="C44" s="57"/>
    </row>
    <row r="45" spans="1:7" ht="13.5" x14ac:dyDescent="0.25">
      <c r="A45" s="57"/>
      <c r="B45" s="57"/>
      <c r="C45" s="57"/>
    </row>
    <row r="46" spans="1:7" ht="13.5" x14ac:dyDescent="0.25">
      <c r="A46" s="57"/>
      <c r="B46" s="57"/>
      <c r="C46" s="57"/>
    </row>
    <row r="47" spans="1:7" ht="13.5" x14ac:dyDescent="0.25">
      <c r="A47" s="57" t="s">
        <v>27</v>
      </c>
      <c r="B47" s="57"/>
      <c r="C47" s="57"/>
    </row>
    <row r="48" spans="1:7" ht="13.5" x14ac:dyDescent="0.25">
      <c r="A48" s="57" t="s">
        <v>61</v>
      </c>
      <c r="B48" s="57"/>
      <c r="C48" s="57"/>
    </row>
    <row r="49" spans="1:3" ht="13.5" x14ac:dyDescent="0.25">
      <c r="A49" s="57"/>
      <c r="B49" s="57"/>
      <c r="C49" s="57"/>
    </row>
    <row r="50" spans="1:3" ht="13.5" x14ac:dyDescent="0.25">
      <c r="A50" s="57"/>
      <c r="B50" s="57"/>
      <c r="C50" s="57"/>
    </row>
    <row r="51" spans="1:3" ht="13.5" x14ac:dyDescent="0.25">
      <c r="A51" s="57"/>
      <c r="B51" s="57"/>
      <c r="C51" s="57"/>
    </row>
    <row r="52" spans="1:3" ht="13.5" x14ac:dyDescent="0.25">
      <c r="A52" s="57"/>
      <c r="B52" s="57"/>
      <c r="C52" s="57"/>
    </row>
    <row r="53" spans="1:3" ht="13.5" x14ac:dyDescent="0.25">
      <c r="A53" s="57"/>
      <c r="B53" s="57"/>
      <c r="C53" s="57"/>
    </row>
    <row r="54" spans="1:3" ht="13.5" x14ac:dyDescent="0.25">
      <c r="A54" s="57"/>
      <c r="B54" s="57"/>
      <c r="C54" s="57"/>
    </row>
    <row r="55" spans="1:3" ht="13.5" x14ac:dyDescent="0.25">
      <c r="A55" s="57"/>
      <c r="B55" s="57"/>
      <c r="C55" s="57"/>
    </row>
    <row r="56" spans="1:3" ht="13.5" x14ac:dyDescent="0.25">
      <c r="A56" s="57"/>
      <c r="B56" s="57"/>
      <c r="C56" s="57"/>
    </row>
    <row r="57" spans="1:3" ht="13.5" x14ac:dyDescent="0.25">
      <c r="A57" s="57"/>
      <c r="B57" s="57"/>
      <c r="C57" s="57"/>
    </row>
    <row r="58" spans="1:3" ht="13.5" x14ac:dyDescent="0.25">
      <c r="A58" s="57"/>
      <c r="B58" s="57"/>
      <c r="C58" s="57"/>
    </row>
    <row r="59" spans="1:3" ht="13.5" x14ac:dyDescent="0.25">
      <c r="A59" s="57"/>
      <c r="B59" s="57"/>
      <c r="C59" s="57"/>
    </row>
    <row r="60" spans="1:3" ht="13.5" x14ac:dyDescent="0.25">
      <c r="A60" s="57"/>
      <c r="B60" s="57"/>
      <c r="C60" s="57"/>
    </row>
    <row r="61" spans="1:3" ht="13.5" x14ac:dyDescent="0.25">
      <c r="A61" s="57"/>
      <c r="B61" s="57"/>
      <c r="C61" s="57"/>
    </row>
    <row r="62" spans="1:3" ht="13.5" x14ac:dyDescent="0.25">
      <c r="A62" s="57"/>
      <c r="B62" s="57"/>
      <c r="C62" s="57"/>
    </row>
  </sheetData>
  <mergeCells count="10">
    <mergeCell ref="A35:B35"/>
    <mergeCell ref="A38:B38"/>
    <mergeCell ref="C12:D13"/>
    <mergeCell ref="A1:D1"/>
    <mergeCell ref="A2:D2"/>
    <mergeCell ref="B3:D3"/>
    <mergeCell ref="A34:C34"/>
    <mergeCell ref="A33:C33"/>
    <mergeCell ref="A36:B36"/>
    <mergeCell ref="A37:B37"/>
  </mergeCells>
  <phoneticPr fontId="0" type="noConversion"/>
  <dataValidations count="6">
    <dataValidation type="whole" operator="greaterThanOrEqual" showInputMessage="1" showErrorMessage="1" sqref="B12 B7:B8" xr:uid="{00000000-0002-0000-0000-000000000000}">
      <formula1>0</formula1>
    </dataValidation>
    <dataValidation type="list" allowBlank="1" showInputMessage="1" showErrorMessage="1" sqref="B11" xr:uid="{00000000-0002-0000-0000-000001000000}">
      <formula1>$A$47:$A$48</formula1>
    </dataValidation>
    <dataValidation type="whole" operator="greaterThanOrEqual" allowBlank="1" showInputMessage="1" showErrorMessage="1" sqref="B9:B10" xr:uid="{00000000-0002-0000-0000-000002000000}">
      <formula1>0</formula1>
    </dataValidation>
    <dataValidation type="decimal" allowBlank="1" showInputMessage="1" showErrorMessage="1" error="deeltijd tussen 10% en 110%" sqref="B6" xr:uid="{00000000-0002-0000-0000-000003000000}">
      <formula1>0.1</formula1>
      <formula2>1.1</formula2>
    </dataValidation>
    <dataValidation type="whole" allowBlank="1" showInputMessage="1" showErrorMessage="1" sqref="B5" xr:uid="{00000000-0002-0000-0000-000004000000}">
      <formula1>0</formula1>
      <formula2>20</formula2>
    </dataValidation>
    <dataValidation type="list" allowBlank="1" showInputMessage="1" showErrorMessage="1" sqref="B4" xr:uid="{00000000-0002-0000-0000-000005000000}">
      <formula1>$A$42:$A$44</formula1>
    </dataValidation>
  </dataValidations>
  <pageMargins left="0.51181102362204722" right="0.51181102362204722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8"/>
  <sheetViews>
    <sheetView zoomScaleNormal="100" workbookViewId="0">
      <selection activeCell="G14" sqref="G14"/>
    </sheetView>
  </sheetViews>
  <sheetFormatPr defaultColWidth="12.75" defaultRowHeight="12.75" x14ac:dyDescent="0.2"/>
  <cols>
    <col min="1" max="1" width="3.75" style="13" customWidth="1"/>
    <col min="2" max="2" width="33" style="10" customWidth="1"/>
    <col min="3" max="3" width="14.125" style="10" customWidth="1"/>
    <col min="4" max="4" width="3.75" style="10" customWidth="1"/>
    <col min="5" max="5" width="14.125" style="10" customWidth="1"/>
    <col min="6" max="6" width="3.75" style="10" customWidth="1"/>
    <col min="7" max="7" width="14.125" style="10" customWidth="1"/>
    <col min="8" max="16384" width="12.75" style="10"/>
  </cols>
  <sheetData>
    <row r="1" spans="1:7" ht="25.5" customHeight="1" x14ac:dyDescent="0.2">
      <c r="A1" s="84" t="s">
        <v>33</v>
      </c>
      <c r="B1" s="85"/>
      <c r="C1" s="85"/>
      <c r="D1" s="85"/>
      <c r="E1" s="85"/>
      <c r="F1" s="85"/>
      <c r="G1" s="86"/>
    </row>
    <row r="2" spans="1:7" s="1" customFormat="1" ht="25.5" customHeight="1" x14ac:dyDescent="0.25">
      <c r="A2" s="23" t="s">
        <v>38</v>
      </c>
      <c r="B2" s="15" t="s">
        <v>41</v>
      </c>
      <c r="C2" s="5">
        <f ca="1">Rekenmodel!C16</f>
        <v>71196</v>
      </c>
      <c r="D2" s="2"/>
      <c r="E2" s="2"/>
      <c r="F2" s="2"/>
      <c r="G2" s="12"/>
    </row>
    <row r="3" spans="1:7" s="1" customFormat="1" ht="25.5" customHeight="1" x14ac:dyDescent="0.25">
      <c r="A3" s="24" t="s">
        <v>39</v>
      </c>
      <c r="B3" s="25" t="s">
        <v>42</v>
      </c>
      <c r="C3" s="7">
        <f ca="1">C2*8%</f>
        <v>5695.68</v>
      </c>
      <c r="D3" s="2"/>
      <c r="E3" s="2"/>
      <c r="F3" s="2"/>
      <c r="G3" s="12"/>
    </row>
    <row r="4" spans="1:7" s="1" customFormat="1" ht="25.5" customHeight="1" thickBot="1" x14ac:dyDescent="0.3">
      <c r="A4" s="26" t="s">
        <v>40</v>
      </c>
      <c r="B4" s="16" t="s">
        <v>50</v>
      </c>
      <c r="C4" s="9">
        <f ca="1">C2+C3</f>
        <v>76891.679999999993</v>
      </c>
      <c r="D4" s="2"/>
      <c r="E4" s="2"/>
      <c r="F4" s="2"/>
      <c r="G4" s="12"/>
    </row>
    <row r="5" spans="1:7" s="1" customFormat="1" ht="11.1" customHeight="1" thickTop="1" x14ac:dyDescent="0.25">
      <c r="A5" s="13"/>
      <c r="B5" s="14"/>
      <c r="C5" s="2"/>
      <c r="D5" s="2"/>
      <c r="E5" s="2"/>
      <c r="F5" s="2"/>
      <c r="G5" s="12"/>
    </row>
    <row r="6" spans="1:7" s="1" customFormat="1" ht="25.5" customHeight="1" x14ac:dyDescent="0.25">
      <c r="A6" s="23" t="s">
        <v>43</v>
      </c>
      <c r="B6" s="15" t="s">
        <v>44</v>
      </c>
      <c r="C6" s="15">
        <f ca="1">C4</f>
        <v>76891.679999999993</v>
      </c>
      <c r="D6" s="83" t="s">
        <v>34</v>
      </c>
      <c r="E6" s="83"/>
      <c r="F6" s="83" t="s">
        <v>35</v>
      </c>
      <c r="G6" s="83"/>
    </row>
    <row r="7" spans="1:7" s="1" customFormat="1" ht="25.5" customHeight="1" x14ac:dyDescent="0.25">
      <c r="A7" s="24" t="s">
        <v>45</v>
      </c>
      <c r="B7" s="25" t="s">
        <v>49</v>
      </c>
      <c r="C7" s="58">
        <f>-G7</f>
        <v>-11829</v>
      </c>
      <c r="D7" s="11" t="s">
        <v>36</v>
      </c>
      <c r="E7" s="59">
        <v>11829</v>
      </c>
      <c r="F7" s="11" t="s">
        <v>37</v>
      </c>
      <c r="G7" s="59">
        <f>E7*Rekenmodel!B6</f>
        <v>11829</v>
      </c>
    </row>
    <row r="8" spans="1:7" s="1" customFormat="1" ht="25.5" customHeight="1" thickBot="1" x14ac:dyDescent="0.3">
      <c r="A8" s="24" t="s">
        <v>46</v>
      </c>
      <c r="B8" s="25" t="s">
        <v>9</v>
      </c>
      <c r="C8" s="9">
        <f ca="1">C6+C7</f>
        <v>65062.68</v>
      </c>
      <c r="D8" s="2"/>
      <c r="E8" s="2"/>
      <c r="F8" s="2"/>
      <c r="G8" s="12"/>
    </row>
    <row r="9" spans="1:7" s="1" customFormat="1" ht="25.5" customHeight="1" thickTop="1" x14ac:dyDescent="0.25">
      <c r="A9" s="26" t="s">
        <v>47</v>
      </c>
      <c r="B9" s="16" t="s">
        <v>48</v>
      </c>
      <c r="C9" s="18">
        <f ca="1">9%*C8</f>
        <v>5855.64</v>
      </c>
      <c r="D9" s="2"/>
      <c r="E9" s="2"/>
      <c r="F9" s="2"/>
      <c r="G9" s="12"/>
    </row>
    <row r="10" spans="1:7" s="1" customFormat="1" ht="25.5" customHeight="1" x14ac:dyDescent="0.25">
      <c r="A10" s="13"/>
      <c r="B10" s="8"/>
      <c r="C10" s="2"/>
      <c r="D10" s="2"/>
      <c r="E10" s="2"/>
      <c r="F10" s="2"/>
      <c r="G10" s="12"/>
    </row>
    <row r="11" spans="1:7" s="1" customFormat="1" ht="25.5" customHeight="1" x14ac:dyDescent="0.25">
      <c r="A11" s="23" t="s">
        <v>51</v>
      </c>
      <c r="B11" s="15" t="s">
        <v>52</v>
      </c>
      <c r="C11" s="5">
        <f ca="1">C4-C9</f>
        <v>71036.039999999994</v>
      </c>
      <c r="D11" s="87" t="s">
        <v>53</v>
      </c>
      <c r="E11" s="88"/>
      <c r="F11" s="2"/>
      <c r="G11" s="12"/>
    </row>
    <row r="12" spans="1:7" s="1" customFormat="1" ht="25.5" customHeight="1" x14ac:dyDescent="0.25">
      <c r="A12" s="24" t="s">
        <v>55</v>
      </c>
      <c r="B12" s="25" t="s">
        <v>56</v>
      </c>
      <c r="C12" s="6">
        <f ca="1">MIN(C11,E12)</f>
        <v>54614</v>
      </c>
      <c r="D12" s="19" t="s">
        <v>54</v>
      </c>
      <c r="E12" s="4">
        <v>54614</v>
      </c>
      <c r="F12" s="90"/>
      <c r="G12" s="89" t="s">
        <v>77</v>
      </c>
    </row>
    <row r="13" spans="1:7" s="1" customFormat="1" ht="25.5" customHeight="1" x14ac:dyDescent="0.25">
      <c r="A13" s="26" t="s">
        <v>57</v>
      </c>
      <c r="B13" s="58" t="s">
        <v>71</v>
      </c>
      <c r="C13" s="61">
        <f ca="1">6.9%*C12</f>
        <v>3768.37</v>
      </c>
      <c r="D13" s="2"/>
      <c r="E13" s="2"/>
      <c r="F13" s="2"/>
      <c r="G13" s="12"/>
    </row>
    <row r="14" spans="1:7" s="1" customFormat="1" ht="25.5" customHeight="1" x14ac:dyDescent="0.25">
      <c r="A14" s="13"/>
      <c r="B14" s="3"/>
      <c r="C14" s="3"/>
      <c r="D14" s="3"/>
      <c r="E14" s="3"/>
      <c r="F14" s="3"/>
      <c r="G14" s="17"/>
    </row>
    <row r="15" spans="1:7" ht="13.5" customHeight="1" x14ac:dyDescent="0.2"/>
    <row r="16" spans="1:7" ht="13.5" customHeight="1" x14ac:dyDescent="0.2"/>
    <row r="17" ht="13.5" customHeight="1" x14ac:dyDescent="0.2"/>
    <row r="18" ht="13.5" customHeight="1" x14ac:dyDescent="0.2"/>
  </sheetData>
  <mergeCells count="4">
    <mergeCell ref="D6:E6"/>
    <mergeCell ref="F6:G6"/>
    <mergeCell ref="A1:G1"/>
    <mergeCell ref="D11:E11"/>
  </mergeCells>
  <pageMargins left="0.51181102362204722" right="0.51181102362204722" top="0.39370078740157483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1:D24"/>
  <sheetViews>
    <sheetView workbookViewId="0"/>
  </sheetViews>
  <sheetFormatPr defaultColWidth="12.625" defaultRowHeight="12.75" x14ac:dyDescent="0.2"/>
  <cols>
    <col min="1" max="1" width="16.375" style="21" customWidth="1"/>
    <col min="2" max="4" width="16.625" style="21" customWidth="1"/>
    <col min="5" max="16384" width="12.625" style="21"/>
  </cols>
  <sheetData>
    <row r="1" spans="1:4" ht="25.5" x14ac:dyDescent="0.2">
      <c r="A1" s="20" t="s">
        <v>21</v>
      </c>
      <c r="B1" s="20" t="s">
        <v>22</v>
      </c>
      <c r="C1" s="20" t="s">
        <v>23</v>
      </c>
      <c r="D1" s="20" t="s">
        <v>24</v>
      </c>
    </row>
    <row r="2" spans="1:4" x14ac:dyDescent="0.2">
      <c r="A2" s="20"/>
      <c r="B2" s="20" t="s">
        <v>67</v>
      </c>
      <c r="C2" s="20" t="s">
        <v>68</v>
      </c>
      <c r="D2" s="20" t="s">
        <v>69</v>
      </c>
    </row>
    <row r="3" spans="1:4" x14ac:dyDescent="0.2">
      <c r="A3" s="22" t="s">
        <v>1</v>
      </c>
      <c r="B3" s="22" t="s">
        <v>25</v>
      </c>
      <c r="C3" s="22" t="s">
        <v>25</v>
      </c>
      <c r="D3" s="22" t="s">
        <v>25</v>
      </c>
    </row>
    <row r="4" spans="1:4" x14ac:dyDescent="0.2">
      <c r="A4" s="21">
        <v>0</v>
      </c>
      <c r="B4" s="60">
        <v>3137</v>
      </c>
      <c r="C4" s="60">
        <v>3690</v>
      </c>
      <c r="D4" s="60">
        <v>3837</v>
      </c>
    </row>
    <row r="5" spans="1:4" x14ac:dyDescent="0.2">
      <c r="A5" s="21">
        <v>1</v>
      </c>
      <c r="B5" s="60">
        <v>3294</v>
      </c>
      <c r="C5" s="60">
        <v>3771</v>
      </c>
      <c r="D5" s="60">
        <v>3921</v>
      </c>
    </row>
    <row r="6" spans="1:4" x14ac:dyDescent="0.2">
      <c r="A6" s="21">
        <v>2</v>
      </c>
      <c r="B6" s="60">
        <v>3372</v>
      </c>
      <c r="C6" s="60">
        <v>3837</v>
      </c>
      <c r="D6" s="60">
        <v>4005</v>
      </c>
    </row>
    <row r="7" spans="1:4" x14ac:dyDescent="0.2">
      <c r="A7" s="21">
        <v>3</v>
      </c>
      <c r="B7" s="60">
        <v>3535</v>
      </c>
      <c r="C7" s="60">
        <v>3921</v>
      </c>
      <c r="D7" s="60">
        <v>4087</v>
      </c>
    </row>
    <row r="8" spans="1:4" x14ac:dyDescent="0.2">
      <c r="A8" s="21">
        <v>4</v>
      </c>
      <c r="B8" s="60">
        <v>3685</v>
      </c>
      <c r="C8" s="60">
        <v>3984</v>
      </c>
      <c r="D8" s="60">
        <v>4194</v>
      </c>
    </row>
    <row r="9" spans="1:4" x14ac:dyDescent="0.2">
      <c r="A9" s="21">
        <v>5</v>
      </c>
      <c r="B9" s="60">
        <v>3754</v>
      </c>
      <c r="C9" s="60">
        <v>4047</v>
      </c>
      <c r="D9" s="60">
        <v>4303</v>
      </c>
    </row>
    <row r="10" spans="1:4" x14ac:dyDescent="0.2">
      <c r="A10" s="21">
        <v>6</v>
      </c>
      <c r="B10" s="60">
        <v>3837</v>
      </c>
      <c r="C10" s="60">
        <v>4110</v>
      </c>
      <c r="D10" s="60">
        <v>4408</v>
      </c>
    </row>
    <row r="11" spans="1:4" x14ac:dyDescent="0.2">
      <c r="A11" s="21">
        <v>7</v>
      </c>
      <c r="B11" s="60">
        <v>3921</v>
      </c>
      <c r="C11" s="60">
        <v>4173</v>
      </c>
      <c r="D11" s="60">
        <v>4517</v>
      </c>
    </row>
    <row r="12" spans="1:4" x14ac:dyDescent="0.2">
      <c r="A12" s="21">
        <v>8</v>
      </c>
      <c r="B12" s="60">
        <v>4005</v>
      </c>
      <c r="C12" s="60">
        <v>4257</v>
      </c>
      <c r="D12" s="60">
        <v>4593</v>
      </c>
    </row>
    <row r="13" spans="1:4" x14ac:dyDescent="0.2">
      <c r="A13" s="21">
        <v>9</v>
      </c>
      <c r="B13" s="60">
        <v>4087</v>
      </c>
      <c r="C13" s="60">
        <v>4341</v>
      </c>
      <c r="D13" s="60">
        <v>4713</v>
      </c>
    </row>
    <row r="14" spans="1:4" x14ac:dyDescent="0.2">
      <c r="A14" s="21">
        <v>10</v>
      </c>
      <c r="B14" s="60">
        <v>4173</v>
      </c>
      <c r="C14" s="60">
        <v>4423</v>
      </c>
      <c r="D14" s="60">
        <v>4849</v>
      </c>
    </row>
    <row r="15" spans="1:4" x14ac:dyDescent="0.2">
      <c r="A15" s="21">
        <v>11</v>
      </c>
      <c r="B15" s="60">
        <v>4257</v>
      </c>
      <c r="C15" s="60">
        <v>4517</v>
      </c>
      <c r="D15" s="60">
        <v>4968</v>
      </c>
    </row>
    <row r="16" spans="1:4" x14ac:dyDescent="0.2">
      <c r="A16" s="21">
        <v>12</v>
      </c>
      <c r="B16" s="60">
        <v>4340</v>
      </c>
      <c r="C16" s="60">
        <v>4593</v>
      </c>
      <c r="D16" s="60">
        <v>5095</v>
      </c>
    </row>
    <row r="17" spans="1:4" x14ac:dyDescent="0.2">
      <c r="A17" s="21">
        <v>13</v>
      </c>
      <c r="B17" s="60">
        <v>4406</v>
      </c>
      <c r="C17" s="60">
        <v>4678</v>
      </c>
      <c r="D17" s="60">
        <v>5218</v>
      </c>
    </row>
    <row r="18" spans="1:4" x14ac:dyDescent="0.2">
      <c r="A18" s="21">
        <v>14</v>
      </c>
      <c r="B18" s="60">
        <v>4466</v>
      </c>
      <c r="C18" s="60">
        <v>4759</v>
      </c>
      <c r="D18" s="60">
        <v>5370</v>
      </c>
    </row>
    <row r="19" spans="1:4" x14ac:dyDescent="0.2">
      <c r="A19" s="21">
        <v>15</v>
      </c>
      <c r="B19" s="60">
        <v>4507</v>
      </c>
      <c r="C19" s="60">
        <v>4849</v>
      </c>
      <c r="D19" s="60">
        <v>5464</v>
      </c>
    </row>
    <row r="20" spans="1:4" x14ac:dyDescent="0.2">
      <c r="A20" s="21">
        <v>16</v>
      </c>
      <c r="B20" s="60">
        <v>4573</v>
      </c>
      <c r="C20" s="60">
        <v>4968</v>
      </c>
      <c r="D20" s="60">
        <v>5607</v>
      </c>
    </row>
    <row r="21" spans="1:4" x14ac:dyDescent="0.2">
      <c r="A21" s="21">
        <v>17</v>
      </c>
      <c r="B21" s="60">
        <v>4640</v>
      </c>
      <c r="C21" s="60">
        <v>5095</v>
      </c>
      <c r="D21" s="60">
        <v>5664</v>
      </c>
    </row>
    <row r="22" spans="1:4" x14ac:dyDescent="0.2">
      <c r="A22" s="21">
        <v>18</v>
      </c>
      <c r="B22" s="60">
        <v>4707</v>
      </c>
      <c r="C22" s="60">
        <v>5149</v>
      </c>
      <c r="D22" s="60">
        <v>5735</v>
      </c>
    </row>
    <row r="23" spans="1:4" x14ac:dyDescent="0.2">
      <c r="A23" s="21">
        <v>19</v>
      </c>
      <c r="B23" s="60">
        <v>4777</v>
      </c>
      <c r="C23" s="60">
        <v>5218</v>
      </c>
      <c r="D23" s="60">
        <v>5816</v>
      </c>
    </row>
    <row r="24" spans="1:4" x14ac:dyDescent="0.2">
      <c r="A24" s="21">
        <v>20</v>
      </c>
      <c r="B24" s="60">
        <v>4849</v>
      </c>
      <c r="C24" s="60">
        <v>5281</v>
      </c>
      <c r="D24" s="60">
        <v>5933</v>
      </c>
    </row>
  </sheetData>
  <pageMargins left="0.75" right="0.75" top="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6E91BE9719214CBE985C35E58EB2FD" ma:contentTypeVersion="9" ma:contentTypeDescription="Een nieuw document maken." ma:contentTypeScope="" ma:versionID="85cfa0c2ce169b7c511a282464342d4f">
  <xsd:schema xmlns:xsd="http://www.w3.org/2001/XMLSchema" xmlns:xs="http://www.w3.org/2001/XMLSchema" xmlns:p="http://schemas.microsoft.com/office/2006/metadata/properties" xmlns:ns2="bdf8f3cc-2e16-402e-aa70-8325446701b1" targetNamespace="http://schemas.microsoft.com/office/2006/metadata/properties" ma:root="true" ma:fieldsID="7bb62fd834ac7bb0c3d0fff97a88c791" ns2:_="">
    <xsd:import namespace="bdf8f3cc-2e16-402e-aa70-8325446701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f8f3cc-2e16-402e-aa70-8325446701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E72F45B-553B-408C-AEA6-67BE3F67ACEF}"/>
</file>

<file path=customXml/itemProps2.xml><?xml version="1.0" encoding="utf-8"?>
<ds:datastoreItem xmlns:ds="http://schemas.openxmlformats.org/officeDocument/2006/customXml" ds:itemID="{93AA2846-2697-4700-B66D-4924C1374911}"/>
</file>

<file path=customXml/itemProps3.xml><?xml version="1.0" encoding="utf-8"?>
<ds:datastoreItem xmlns:ds="http://schemas.openxmlformats.org/officeDocument/2006/customXml" ds:itemID="{2191822E-8567-460D-AB1A-0616BEE016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Rekenmodel</vt:lpstr>
      <vt:lpstr>Berekeningen</vt:lpstr>
      <vt:lpstr>Traktementstabel</vt:lpstr>
      <vt:lpstr>Rekenmodel!Print_Area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 van Rees</dc:creator>
  <cp:lastModifiedBy>Herman van Rees</cp:lastModifiedBy>
  <cp:lastPrinted>2017-12-06T16:28:41Z</cp:lastPrinted>
  <dcterms:created xsi:type="dcterms:W3CDTF">2003-11-21T19:44:55Z</dcterms:created>
  <dcterms:modified xsi:type="dcterms:W3CDTF">2018-01-23T09:18:33Z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0x010100D66E91BE9719214CBE985C35E58EB2FD</vt:lpwstr>
  </property>
</Properties>
</file>